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tables/table2.xml" ContentType="application/vnd.openxmlformats-officedocument.spreadsheetml.table+xml"/>
  <Override PartName="/xl/drawings/drawing6.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showInkAnnotation="0" updateLinks="never" codeName="ThisWorkbook" defaultThemeVersion="124226"/>
  <mc:AlternateContent xmlns:mc="http://schemas.openxmlformats.org/markup-compatibility/2006">
    <mc:Choice Requires="x15">
      <x15ac:absPath xmlns:x15ac="http://schemas.microsoft.com/office/spreadsheetml/2010/11/ac" url="https://wshfc1.sharepoint.com/sites/MHCF/Shared Documents/Bond-4 Percent/2026 Bond 4% Policies and Application/FINAL Application Materials/3. 2026 General Application Forms/"/>
    </mc:Choice>
  </mc:AlternateContent>
  <xr:revisionPtr revIDLastSave="47" documentId="8_{493F6D5E-A903-4F3B-BDDA-E3FFC185CCB6}" xr6:coauthVersionLast="47" xr6:coauthVersionMax="47" xr10:uidLastSave="{46569B67-DD24-416D-8D5E-5DC73BA3831B}"/>
  <bookViews>
    <workbookView xWindow="-27410" yWindow="-21710" windowWidth="38620" windowHeight="21100" tabRatio="697" firstSheet="18" activeTab="18" xr2:uid="{8CE46757-93D4-40DA-8119-CB78F1D9B87F}"/>
  </bookViews>
  <sheets>
    <sheet name="Instructions" sheetId="53" state="hidden" r:id="rId1"/>
    <sheet name="Application Checklist" sheetId="57" state="hidden" r:id="rId2"/>
    <sheet name="Portfolio Application Checklist" sheetId="49" state="hidden" r:id="rId3"/>
    <sheet name="Application Fee" sheetId="52" r:id="rId4"/>
    <sheet name="App Fee values" sheetId="43" state="hidden" r:id="rId5"/>
    <sheet name="Asset" sheetId="46" state="hidden" r:id="rId6"/>
    <sheet name="Project Description" sheetId="7" state="hidden" r:id="rId7"/>
    <sheet name="Applicable Fraction Calc" sheetId="6" r:id="rId8"/>
    <sheet name="Acquisition Credit" sheetId="10" r:id="rId9"/>
    <sheet name="Population Served" sheetId="11" state="hidden" r:id="rId10"/>
    <sheet name="Relocation" sheetId="12" state="hidden" r:id="rId11"/>
    <sheet name="Funding Data" sheetId="44" state="hidden" r:id="rId12"/>
    <sheet name="Project Schedule" sheetId="13" state="hidden" r:id="rId13"/>
    <sheet name="Sources and Uses" sheetId="14" r:id="rId14"/>
    <sheet name="LIHTC Eligible Basis" sheetId="16" state="hidden" r:id="rId15"/>
    <sheet name="LIHTC" sheetId="33" state="hidden" r:id="rId16"/>
    <sheet name="LIHTC Calc" sheetId="17" state="hidden" r:id="rId17"/>
    <sheet name="Calc Sheet" sheetId="32" state="hidden" r:id="rId18"/>
    <sheet name="TDC Limit Calc" sheetId="18" r:id="rId19"/>
    <sheet name="TDC Limit Hidden" sheetId="15" state="hidden" r:id="rId20"/>
    <sheet name="Financing Terms" sheetId="19" state="hidden" r:id="rId21"/>
    <sheet name="Res Sources" sheetId="34" state="hidden" r:id="rId22"/>
    <sheet name="Historic Tax Credits" sheetId="20" r:id="rId23"/>
    <sheet name="Project Rents" sheetId="21" state="hidden" r:id="rId24"/>
    <sheet name="Rents" sheetId="35" state="hidden" r:id="rId25"/>
    <sheet name="Operating Pro Forma" sheetId="22" state="hidden" r:id="rId26"/>
    <sheet name="Operating Subsidies" sheetId="54" state="hidden" r:id="rId27"/>
    <sheet name="Pro Forma" sheetId="36" state="hidden" r:id="rId28"/>
    <sheet name="OPF YbY" sheetId="37" state="hidden" r:id="rId29"/>
    <sheet name="Personnel Expenses" sheetId="56" state="hidden" r:id="rId30"/>
    <sheet name="Ownership" sheetId="23" state="hidden" r:id="rId31"/>
    <sheet name="Property Mgmt" sheetId="28" state="hidden" r:id="rId32"/>
    <sheet name="ID of Interest" sheetId="25" state="hidden" r:id="rId33"/>
    <sheet name="PHA Requirements Checklist" sheetId="58" state="hidden" r:id="rId34"/>
    <sheet name="Lists" sheetId="59" state="hidden" r:id="rId35"/>
    <sheet name="hidden - ScoringLists" sheetId="27" state="hidden" r:id="rId36"/>
    <sheet name="Scoring " sheetId="29" r:id="rId37"/>
  </sheets>
  <externalReferences>
    <externalReference r:id="rId38"/>
    <externalReference r:id="rId39"/>
    <externalReference r:id="rId40"/>
  </externalReferences>
  <definedNames>
    <definedName name="Act_or_Per">[1]Dropdowns!$B$189:$B$191</definedName>
    <definedName name="Act_Typ">[2]Dropdowns!$B$143:$B$148</definedName>
    <definedName name="Activity_Type">[2]Dropdowns!$B$128:$B$131</definedName>
    <definedName name="Actual_or_Percent">[2]Dropdowns!$B$189:$B$191</definedName>
    <definedName name="AMIs">[2]Dropdowns!$B$93:$B$103</definedName>
    <definedName name="Building_Type">[2]Dropdowns!$B$117:$B$125</definedName>
    <definedName name="Debt_Type">[2]Dropdowns!$B$57:$B$59</definedName>
    <definedName name="Enable">[2]Dropdowns!$B$111:$B$111</definedName>
    <definedName name="Fund_Source">[2]Dropdowns!$B$165:$B$181</definedName>
    <definedName name="G_or_L">[2]Dropdowns!$E$52:$E$54</definedName>
    <definedName name="LIH40percent">'hidden - ScoringLists'!$B$64:$B$65</definedName>
    <definedName name="LIH50percent">'hidden - ScoringLists'!$B$67:$B$71</definedName>
    <definedName name="LIH60percent">'hidden - ScoringLists'!$B$73:$B$78</definedName>
    <definedName name="location_eff">'hidden - ScoringLists'!$B$47:$B$56</definedName>
    <definedName name="lower_income">'hidden - ScoringLists'!$B$3:$B$9</definedName>
    <definedName name="Non_LIH_Units">[2]Dropdowns!$B$88:$B$90</definedName>
    <definedName name="NonRes_FundSource">[2]Dropdowns!$E$166:$E$180</definedName>
    <definedName name="OneToSixPoints" localSheetId="0">#REF!</definedName>
    <definedName name="OneToSixPoints">#REF!</definedName>
    <definedName name="OnSite_OffSite">[2]Dropdowns!$B$184:$B$186</definedName>
    <definedName name="OnTime_OnBudget">[2]Dropdowns!$B$150:$B$154</definedName>
    <definedName name="OnTime_OnBudget2">[2]Dropdowns!$B$156:$B$161</definedName>
    <definedName name="Points1to5" localSheetId="0">#REF!</definedName>
    <definedName name="Points1to5">#REF!</definedName>
    <definedName name="Population_Types">[2]Dropdowns!$B$3:$B$23</definedName>
    <definedName name="_xlnm.Print_Area" localSheetId="8">'Acquisition Credit'!$A$1:$I$34</definedName>
    <definedName name="_xlnm.Print_Area" localSheetId="7">'Applicable Fraction Calc'!$A$1:$J$18</definedName>
    <definedName name="_xlnm.Print_Area" localSheetId="1">'Application Checklist'!$A$1:$M$165</definedName>
    <definedName name="_xlnm.Print_Area" localSheetId="20">'Financing Terms'!$A$1:$M$48</definedName>
    <definedName name="_xlnm.Print_Area" localSheetId="32">'ID of Interest'!$A$1:$V$32</definedName>
    <definedName name="_xlnm.Print_Area" localSheetId="14">'LIHTC Eligible Basis'!$A$1:$I$123</definedName>
    <definedName name="_xlnm.Print_Area" localSheetId="25">'Operating Pro Forma'!$A$1:$M$107</definedName>
    <definedName name="_xlnm.Print_Area" localSheetId="30">Ownership!$A$1:$N$41</definedName>
    <definedName name="_xlnm.Print_Area" localSheetId="9">'Population Served'!$A$1:$N$37</definedName>
    <definedName name="_xlnm.Print_Area" localSheetId="2">'Portfolio Application Checklist'!$A$1:$M$61</definedName>
    <definedName name="_xlnm.Print_Area" localSheetId="6">'Project Description'!$A$1:$N$44</definedName>
    <definedName name="_xlnm.Print_Area" localSheetId="23">'Project Rents'!$B$1:$K$16</definedName>
    <definedName name="_xlnm.Print_Area" localSheetId="12">'Project Schedule'!$A$1:$D$49</definedName>
    <definedName name="_xlnm.Print_Area" localSheetId="31">'Property Mgmt'!$A$1:$N$32</definedName>
    <definedName name="_xlnm.Print_Area" localSheetId="36">'Scoring '!$A$1:$N$124</definedName>
    <definedName name="_xlnm.Print_Area" localSheetId="13">'Sources and Uses'!$B$10:$Y$129</definedName>
    <definedName name="_xlnm.Print_Titles" localSheetId="13">'Sources and Uses'!$10:$18</definedName>
    <definedName name="Project_Status">[2]Dropdowns!$B$133:$B$137</definedName>
    <definedName name="Project_Type">[2]Dropdowns!$B$139:$B$141</definedName>
    <definedName name="Relo_Units">[2]Dropdowns!$E$69:$E$77</definedName>
    <definedName name="Res_Type">[2]Dropdowns!$B$41:$B$45</definedName>
    <definedName name="Select_from_list">'TDC Limit Hidden'!$B$1:$B$6</definedName>
    <definedName name="SixOrEight" localSheetId="0">#REF!</definedName>
    <definedName name="SixOrEight">#REF!</definedName>
    <definedName name="TDC_Limits">'TDC Limit Hidden'!$B$1:$B$6</definedName>
    <definedName name="Units_and_Beds">[2]Dropdowns!$B$78:$B$86</definedName>
    <definedName name="Units_or_Beds">[2]Dropdowns!$B$47:$B$49</definedName>
    <definedName name="Yes_or_No">[2]Dropdowns!$B$27:$B$29</definedName>
    <definedName name="Z_1B6CD137_2613_4D41_AC2A_F2F894E3C087_.wvu.PrintArea" localSheetId="25" hidden="1">'Operating Pro Forma'!$A$2:$N$104</definedName>
    <definedName name="Z_1B6CD137_2613_4D41_AC2A_F2F894E3C087_.wvu.PrintArea" localSheetId="23" hidden="1">'Project Rents'!$A$2:$N$17</definedName>
    <definedName name="Z_BF20CC56_EA05_47B4_8174_543B4536EDD8_.wvu.PrintArea" localSheetId="8" hidden="1">'Acquisition Credit'!$A$1:$I$34</definedName>
    <definedName name="Z_BF20CC56_EA05_47B4_8174_543B4536EDD8_.wvu.PrintArea" localSheetId="7" hidden="1">'Applicable Fraction Calc'!$A$1:$J$18</definedName>
    <definedName name="Z_BF20CC56_EA05_47B4_8174_543B4536EDD8_.wvu.PrintArea" localSheetId="1" hidden="1">'Application Checklist'!$A$1:$M$146</definedName>
    <definedName name="Z_BF20CC56_EA05_47B4_8174_543B4536EDD8_.wvu.PrintArea" localSheetId="20" hidden="1">'Financing Terms'!$A$1:$M$48</definedName>
    <definedName name="Z_BF20CC56_EA05_47B4_8174_543B4536EDD8_.wvu.PrintArea" localSheetId="32" hidden="1">'ID of Interest'!$A$1:$V$32</definedName>
    <definedName name="Z_BF20CC56_EA05_47B4_8174_543B4536EDD8_.wvu.PrintArea" localSheetId="14" hidden="1">'LIHTC Eligible Basis'!$A$1:$I$123</definedName>
    <definedName name="Z_BF20CC56_EA05_47B4_8174_543B4536EDD8_.wvu.PrintArea" localSheetId="25" hidden="1">'Operating Pro Forma'!$A$1:$M$107</definedName>
    <definedName name="Z_BF20CC56_EA05_47B4_8174_543B4536EDD8_.wvu.PrintArea" localSheetId="30" hidden="1">Ownership!$A$1:$N$41</definedName>
    <definedName name="Z_BF20CC56_EA05_47B4_8174_543B4536EDD8_.wvu.PrintArea" localSheetId="9" hidden="1">'Population Served'!$A$1:$N$37</definedName>
    <definedName name="Z_BF20CC56_EA05_47B4_8174_543B4536EDD8_.wvu.PrintArea" localSheetId="2" hidden="1">'Portfolio Application Checklist'!$A$1:$M$42</definedName>
    <definedName name="Z_BF20CC56_EA05_47B4_8174_543B4536EDD8_.wvu.PrintArea" localSheetId="6" hidden="1">'Project Description'!$A$1:$N$44</definedName>
    <definedName name="Z_BF20CC56_EA05_47B4_8174_543B4536EDD8_.wvu.PrintArea" localSheetId="23" hidden="1">'Project Rents'!$B$1:$K$16</definedName>
    <definedName name="Z_BF20CC56_EA05_47B4_8174_543B4536EDD8_.wvu.PrintArea" localSheetId="12" hidden="1">'Project Schedule'!$A$1:$D$49</definedName>
    <definedName name="Z_DFED3BBB_AA3A_47A0_B9A6_455515EE166B_.wvu.PrintArea" localSheetId="8" hidden="1">'Acquisition Credit'!$A$1:$I$34</definedName>
    <definedName name="Z_DFED3BBB_AA3A_47A0_B9A6_455515EE166B_.wvu.PrintArea" localSheetId="7" hidden="1">'Applicable Fraction Calc'!$A$1:$J$18</definedName>
    <definedName name="Z_DFED3BBB_AA3A_47A0_B9A6_455515EE166B_.wvu.PrintArea" localSheetId="1" hidden="1">'Application Checklist'!$A$1:$M$146</definedName>
    <definedName name="Z_DFED3BBB_AA3A_47A0_B9A6_455515EE166B_.wvu.PrintArea" localSheetId="20" hidden="1">'Financing Terms'!$A$1:$M$48</definedName>
    <definedName name="Z_DFED3BBB_AA3A_47A0_B9A6_455515EE166B_.wvu.PrintArea" localSheetId="32" hidden="1">'ID of Interest'!$A$1:$V$32</definedName>
    <definedName name="Z_DFED3BBB_AA3A_47A0_B9A6_455515EE166B_.wvu.PrintArea" localSheetId="14" hidden="1">'LIHTC Eligible Basis'!$A$1:$I$123</definedName>
    <definedName name="Z_DFED3BBB_AA3A_47A0_B9A6_455515EE166B_.wvu.PrintArea" localSheetId="25" hidden="1">'Operating Pro Forma'!$A$1:$M$107</definedName>
    <definedName name="Z_DFED3BBB_AA3A_47A0_B9A6_455515EE166B_.wvu.PrintArea" localSheetId="30" hidden="1">Ownership!$A$1:$N$41</definedName>
    <definedName name="Z_DFED3BBB_AA3A_47A0_B9A6_455515EE166B_.wvu.PrintArea" localSheetId="9" hidden="1">'Population Served'!$A$1:$N$37</definedName>
    <definedName name="Z_DFED3BBB_AA3A_47A0_B9A6_455515EE166B_.wvu.PrintArea" localSheetId="2" hidden="1">'Portfolio Application Checklist'!$A$1:$M$42</definedName>
    <definedName name="Z_DFED3BBB_AA3A_47A0_B9A6_455515EE166B_.wvu.PrintArea" localSheetId="6" hidden="1">'Project Description'!$A$1:$N$44</definedName>
    <definedName name="Z_DFED3BBB_AA3A_47A0_B9A6_455515EE166B_.wvu.PrintArea" localSheetId="23" hidden="1">'Project Rents'!$B$1:$K$16</definedName>
    <definedName name="Z_DFED3BBB_AA3A_47A0_B9A6_455515EE166B_.wvu.PrintArea" localSheetId="12" hidden="1">'Project Schedule'!$A$1:$D$49</definedName>
    <definedName name="Z_DFED3BBB_AA3A_47A0_B9A6_455515EE166B_.wvu.PrintArea" localSheetId="13" hidden="1">'Sources and Uses'!$B$10:$Y$129</definedName>
    <definedName name="Z_DFED3BBB_AA3A_47A0_B9A6_455515EE166B_.wvu.PrintArea" localSheetId="18" hidden="1">'TDC Limit Calc'!$A$1:$N$49</definedName>
    <definedName name="Z_DFED3BBB_AA3A_47A0_B9A6_455515EE166B_.wvu.PrintTitles" localSheetId="13" hidden="1">'Sources and Uses'!$10:$18</definedName>
    <definedName name="zerofive" localSheetId="0">#REF!</definedName>
    <definedName name="zerofive">#REF!</definedName>
    <definedName name="zeroten" localSheetId="0">#REF!</definedName>
    <definedName name="zeroten">#REF!</definedName>
  </definedNames>
  <calcPr calcId="191028" iterate="1"/>
  <customWorkbookViews>
    <customWorkbookView name="Dan Schilling - Personal View" guid="{BF20CC56-EA05-47B4-8174-543B4536EDD8}" mergeInterval="0" personalView="1" maximized="1" xWindow="-8" yWindow="-8" windowWidth="1936" windowHeight="1066" tabRatio="886" activeSheetId="4"/>
    <customWorkbookView name="David Clifton - Personal View" guid="{DFED3BBB-AA3A-47A0-B9A6-455515EE166B}" mergeInterval="0" personalView="1" maximized="1" xWindow="-8" yWindow="-8" windowWidth="1936" windowHeight="1056" tabRatio="886" activeSheetId="4"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7" i="18" l="1"/>
  <c r="L17" i="18"/>
  <c r="I17" i="18"/>
  <c r="H17" i="18"/>
  <c r="G17" i="18"/>
  <c r="W127" i="14"/>
  <c r="W124" i="14"/>
  <c r="W113" i="14"/>
  <c r="W109" i="14"/>
  <c r="W93" i="14"/>
  <c r="W87" i="14"/>
  <c r="W76" i="14"/>
  <c r="W67" i="14"/>
  <c r="W61" i="14"/>
  <c r="W45" i="14"/>
  <c r="W26" i="14"/>
  <c r="P127" i="14"/>
  <c r="O127" i="14"/>
  <c r="O124" i="14"/>
  <c r="P124" i="14"/>
  <c r="O113" i="14"/>
  <c r="P113" i="14"/>
  <c r="O109" i="14"/>
  <c r="P109" i="14"/>
  <c r="O93" i="14"/>
  <c r="P93" i="14"/>
  <c r="O87" i="14"/>
  <c r="P87" i="14"/>
  <c r="O76" i="14"/>
  <c r="P76" i="14"/>
  <c r="O67" i="14"/>
  <c r="P67" i="14"/>
  <c r="O61" i="14"/>
  <c r="P61" i="14"/>
  <c r="O45" i="14"/>
  <c r="P45" i="14"/>
  <c r="O26" i="14"/>
  <c r="P26" i="14"/>
  <c r="N45" i="29"/>
  <c r="N89" i="29" l="1"/>
  <c r="N29" i="29"/>
  <c r="H117" i="16" l="1"/>
  <c r="G117" i="16"/>
  <c r="GA2" i="33"/>
  <c r="FZ2" i="33"/>
  <c r="FY2" i="33"/>
  <c r="FX2" i="33"/>
  <c r="FW2" i="33"/>
  <c r="FV2" i="33"/>
  <c r="FU2" i="33"/>
  <c r="FT2" i="33"/>
  <c r="ED2" i="33"/>
  <c r="EC2" i="33"/>
  <c r="EB2" i="33"/>
  <c r="EA2" i="33"/>
  <c r="DZ2" i="33"/>
  <c r="DY2" i="33"/>
  <c r="DX2" i="33"/>
  <c r="DW2" i="33"/>
  <c r="DV2" i="33"/>
  <c r="E6" i="6"/>
  <c r="B6" i="6" a="1"/>
  <c r="B6" i="6" s="1"/>
  <c r="B7" i="6" a="1"/>
  <c r="B7" i="6" s="1"/>
  <c r="B8" i="6" a="1"/>
  <c r="B8" i="6"/>
  <c r="B9" i="6" a="1"/>
  <c r="B9" i="6" s="1"/>
  <c r="B10" i="6" a="1"/>
  <c r="B10" i="6" s="1"/>
  <c r="B11" i="6" a="1"/>
  <c r="B11" i="6" s="1"/>
  <c r="B12" i="6" a="1"/>
  <c r="B12" i="6"/>
  <c r="B13" i="6" a="1"/>
  <c r="B13" i="6" s="1"/>
  <c r="B14" i="6" a="1"/>
  <c r="B14" i="6" s="1"/>
  <c r="B15" i="6" a="1"/>
  <c r="B15" i="6" s="1"/>
  <c r="B16" i="6" a="1"/>
  <c r="B16" i="6"/>
  <c r="B17" i="6" a="1"/>
  <c r="B17" i="6"/>
  <c r="L61" i="58"/>
  <c r="K10" i="58" l="1"/>
  <c r="H115" i="16"/>
  <c r="G115" i="16"/>
  <c r="L60" i="58" l="1"/>
  <c r="J61" i="58" l="1"/>
  <c r="I61" i="58"/>
  <c r="H61" i="58"/>
  <c r="K61" i="58"/>
  <c r="Q32" i="56"/>
  <c r="P32" i="56"/>
  <c r="O32" i="56"/>
  <c r="N32" i="56"/>
  <c r="R15" i="56"/>
  <c r="Q15" i="56"/>
  <c r="P15" i="56"/>
  <c r="O15" i="56"/>
  <c r="N60" i="58" l="1"/>
  <c r="FS2" i="33"/>
  <c r="FR2" i="33"/>
  <c r="DU2" i="33"/>
  <c r="DT2" i="33"/>
  <c r="DS2" i="33"/>
  <c r="B3" i="35" l="1"/>
  <c r="C3" i="35"/>
  <c r="D3" i="35"/>
  <c r="E3" i="35"/>
  <c r="F3" i="35"/>
  <c r="G3" i="35"/>
  <c r="H3" i="35"/>
  <c r="B4" i="35"/>
  <c r="C4" i="35"/>
  <c r="D4" i="35"/>
  <c r="E4" i="35"/>
  <c r="F4" i="35"/>
  <c r="G4" i="35"/>
  <c r="H4" i="35"/>
  <c r="B5" i="35"/>
  <c r="C5" i="35"/>
  <c r="D5" i="35"/>
  <c r="E5" i="35"/>
  <c r="F5" i="35"/>
  <c r="G5" i="35"/>
  <c r="H5" i="35"/>
  <c r="B6" i="35"/>
  <c r="C6" i="35"/>
  <c r="D6" i="35"/>
  <c r="E6" i="35"/>
  <c r="F6" i="35"/>
  <c r="G6" i="35"/>
  <c r="H6" i="35"/>
  <c r="I6" i="35"/>
  <c r="B7" i="35"/>
  <c r="C7" i="35"/>
  <c r="D7" i="35"/>
  <c r="E7" i="35"/>
  <c r="F7" i="35"/>
  <c r="G7" i="35"/>
  <c r="H7" i="35"/>
  <c r="I7" i="35"/>
  <c r="B8" i="35"/>
  <c r="C8" i="35"/>
  <c r="D8" i="35"/>
  <c r="E8" i="35"/>
  <c r="F8" i="35"/>
  <c r="G8" i="35"/>
  <c r="H8" i="35"/>
  <c r="B9" i="35"/>
  <c r="C9" i="35"/>
  <c r="D9" i="35"/>
  <c r="E9" i="35"/>
  <c r="F9" i="35"/>
  <c r="G9" i="35"/>
  <c r="H9" i="35"/>
  <c r="I9" i="35"/>
  <c r="B3" i="34"/>
  <c r="C3" i="34"/>
  <c r="D3" i="34"/>
  <c r="E3" i="34"/>
  <c r="F3" i="34"/>
  <c r="H3" i="34"/>
  <c r="B4" i="34"/>
  <c r="C4" i="34"/>
  <c r="D4" i="34"/>
  <c r="E4" i="34"/>
  <c r="F4" i="34"/>
  <c r="H4" i="34"/>
  <c r="B5" i="34"/>
  <c r="C5" i="34"/>
  <c r="D5" i="34"/>
  <c r="E5" i="34"/>
  <c r="F5" i="34"/>
  <c r="H5" i="34"/>
  <c r="B6" i="34"/>
  <c r="C6" i="34"/>
  <c r="D6" i="34"/>
  <c r="E6" i="34"/>
  <c r="F6" i="34"/>
  <c r="H6" i="34"/>
  <c r="B7" i="34"/>
  <c r="C7" i="34"/>
  <c r="D7" i="34"/>
  <c r="E7" i="34"/>
  <c r="F7" i="34"/>
  <c r="H7" i="34"/>
  <c r="H104" i="16"/>
  <c r="H119" i="16" s="1"/>
  <c r="G104" i="16"/>
  <c r="G119" i="16" s="1"/>
  <c r="V113" i="14"/>
  <c r="X113" i="14"/>
  <c r="U112" i="14"/>
  <c r="M113" i="14"/>
  <c r="N113" i="14"/>
  <c r="Q113" i="14"/>
  <c r="R113" i="14"/>
  <c r="S113" i="14"/>
  <c r="L113" i="14"/>
  <c r="K112" i="14"/>
  <c r="K113" i="14" s="1"/>
  <c r="V124" i="14"/>
  <c r="X124" i="14"/>
  <c r="U123" i="14"/>
  <c r="M124" i="14"/>
  <c r="N124" i="14"/>
  <c r="Q124" i="14"/>
  <c r="R124" i="14"/>
  <c r="S124" i="14"/>
  <c r="L124" i="14"/>
  <c r="K123" i="14"/>
  <c r="F114" i="16" s="1"/>
  <c r="BZ2" i="33" s="1"/>
  <c r="V109" i="14"/>
  <c r="X109" i="14"/>
  <c r="U108" i="14"/>
  <c r="M109" i="14"/>
  <c r="N109" i="14"/>
  <c r="Q109" i="14"/>
  <c r="R109" i="14"/>
  <c r="S109" i="14"/>
  <c r="L109" i="14"/>
  <c r="K108" i="14"/>
  <c r="V76" i="14"/>
  <c r="X76" i="14"/>
  <c r="U75" i="14"/>
  <c r="M76" i="14"/>
  <c r="N76" i="14"/>
  <c r="Q76" i="14"/>
  <c r="R76" i="14"/>
  <c r="S76" i="14"/>
  <c r="L76" i="14"/>
  <c r="K75" i="14"/>
  <c r="F66" i="16" s="1"/>
  <c r="AS2" i="33" s="1"/>
  <c r="X67" i="14"/>
  <c r="V67" i="14"/>
  <c r="U66" i="14"/>
  <c r="M67" i="14"/>
  <c r="N67" i="14"/>
  <c r="Q67" i="14"/>
  <c r="R67" i="14"/>
  <c r="S67" i="14"/>
  <c r="L67" i="14"/>
  <c r="K66" i="14"/>
  <c r="F57" i="16" s="1"/>
  <c r="AM2" i="33" s="1"/>
  <c r="H100" i="16"/>
  <c r="G100" i="16"/>
  <c r="J108" i="14" l="1"/>
  <c r="F99" i="16"/>
  <c r="BQ2" i="33" s="1"/>
  <c r="F103" i="16"/>
  <c r="J112" i="14"/>
  <c r="J113" i="14" s="1"/>
  <c r="U113" i="14"/>
  <c r="J75" i="14"/>
  <c r="J123" i="14"/>
  <c r="J66" i="14"/>
  <c r="F104" i="16" l="1"/>
  <c r="F119" i="16" s="1"/>
  <c r="BR2" i="33"/>
  <c r="N98" i="29" l="1"/>
  <c r="AF2" i="32"/>
  <c r="I2" i="32"/>
  <c r="H7" i="6"/>
  <c r="H8" i="6"/>
  <c r="H9" i="6"/>
  <c r="H10" i="6"/>
  <c r="H11" i="6"/>
  <c r="H12" i="6"/>
  <c r="H13" i="6"/>
  <c r="H14" i="6"/>
  <c r="H15" i="6"/>
  <c r="H16" i="6"/>
  <c r="H17" i="6"/>
  <c r="H6" i="6"/>
  <c r="C12" i="56" l="1"/>
  <c r="C11" i="54"/>
  <c r="R56" i="56" l="1"/>
  <c r="Q56" i="56"/>
  <c r="P56" i="56"/>
  <c r="O56" i="56"/>
  <c r="N56" i="56"/>
  <c r="L56" i="56"/>
  <c r="R42" i="56"/>
  <c r="Q42" i="56"/>
  <c r="P42" i="56"/>
  <c r="O42" i="56"/>
  <c r="N42" i="56"/>
  <c r="H41" i="56"/>
  <c r="H40" i="56"/>
  <c r="K40" i="56" s="1"/>
  <c r="L40" i="56" s="1"/>
  <c r="H39" i="56"/>
  <c r="H38" i="56"/>
  <c r="K37" i="56"/>
  <c r="H37" i="56"/>
  <c r="L37" i="56" s="1"/>
  <c r="K36" i="56"/>
  <c r="H36" i="56"/>
  <c r="L36" i="56" s="1"/>
  <c r="K35" i="56"/>
  <c r="L35" i="56" s="1"/>
  <c r="H35" i="56"/>
  <c r="L34" i="56"/>
  <c r="K34" i="56"/>
  <c r="H34" i="56"/>
  <c r="H33" i="56"/>
  <c r="Q45" i="56"/>
  <c r="P45" i="56"/>
  <c r="O45" i="56"/>
  <c r="N45" i="56"/>
  <c r="R27" i="56"/>
  <c r="Q27" i="56"/>
  <c r="P27" i="56"/>
  <c r="O27" i="56"/>
  <c r="N27" i="56"/>
  <c r="L26" i="56"/>
  <c r="H24" i="56"/>
  <c r="K23" i="56"/>
  <c r="H23" i="56"/>
  <c r="L23" i="56" s="1"/>
  <c r="K22" i="56"/>
  <c r="L22" i="56" s="1"/>
  <c r="H22" i="56"/>
  <c r="H21" i="56"/>
  <c r="K21" i="56" s="1"/>
  <c r="H20" i="56"/>
  <c r="H19" i="56"/>
  <c r="K19" i="56" s="1"/>
  <c r="L19" i="56" s="1"/>
  <c r="H18" i="56"/>
  <c r="H17" i="56"/>
  <c r="H16" i="56"/>
  <c r="F50" i="54"/>
  <c r="E50" i="54"/>
  <c r="D50" i="54"/>
  <c r="F49" i="54"/>
  <c r="F48" i="54"/>
  <c r="F47" i="54"/>
  <c r="F46" i="54"/>
  <c r="E40" i="54"/>
  <c r="F40" i="54" s="1"/>
  <c r="D40" i="54"/>
  <c r="F39" i="54"/>
  <c r="F38" i="54"/>
  <c r="F37" i="54"/>
  <c r="F36" i="54"/>
  <c r="E30" i="54"/>
  <c r="D30" i="54"/>
  <c r="F30" i="54" s="1"/>
  <c r="F29" i="54"/>
  <c r="F28" i="54"/>
  <c r="F27" i="54"/>
  <c r="F26" i="54"/>
  <c r="E20" i="54"/>
  <c r="D20" i="54"/>
  <c r="F20" i="54" s="1"/>
  <c r="F19" i="54"/>
  <c r="F18" i="54"/>
  <c r="F17" i="54"/>
  <c r="F16" i="54"/>
  <c r="L41" i="56" l="1"/>
  <c r="L18" i="56"/>
  <c r="K18" i="56"/>
  <c r="K16" i="56"/>
  <c r="L16" i="56" s="1"/>
  <c r="L25" i="56" s="1"/>
  <c r="L21" i="56"/>
  <c r="K24" i="56"/>
  <c r="L24" i="56" s="1"/>
  <c r="K38" i="56"/>
  <c r="L38" i="56" s="1"/>
  <c r="K17" i="56"/>
  <c r="L17" i="56" s="1"/>
  <c r="K33" i="56"/>
  <c r="L33" i="56" s="1"/>
  <c r="K41" i="56"/>
  <c r="K39" i="56"/>
  <c r="L39" i="56" s="1"/>
  <c r="K20" i="56"/>
  <c r="L20" i="56" s="1"/>
  <c r="L42" i="56" l="1"/>
  <c r="L27" i="56"/>
  <c r="FQ2" i="33" l="1"/>
  <c r="H36" i="16"/>
  <c r="G36" i="16"/>
  <c r="H67" i="16"/>
  <c r="G67" i="16"/>
  <c r="H52" i="16"/>
  <c r="G52" i="16"/>
  <c r="G17" i="16"/>
  <c r="U105" i="14" l="1"/>
  <c r="K105" i="14"/>
  <c r="J105" i="14" l="1"/>
  <c r="F96" i="16"/>
  <c r="BN2" i="33" s="1"/>
  <c r="G12" i="52" l="1"/>
  <c r="M30" i="27" l="1"/>
  <c r="I4" i="27"/>
  <c r="I3" i="27" a="1"/>
  <c r="I3" i="27" s="1"/>
  <c r="I5" i="27" s="1"/>
  <c r="N81" i="29"/>
  <c r="N76" i="29"/>
  <c r="L72" i="29"/>
  <c r="L68" i="29"/>
  <c r="L64" i="29"/>
  <c r="L63" i="29"/>
  <c r="L62" i="29"/>
  <c r="L61" i="29"/>
  <c r="L58" i="29"/>
  <c r="L57" i="29"/>
  <c r="L56" i="29"/>
  <c r="L55" i="29"/>
  <c r="N37" i="29"/>
  <c r="I17" i="29"/>
  <c r="AD16" i="37"/>
  <c r="AC16" i="37"/>
  <c r="AD15" i="37"/>
  <c r="AC15" i="37"/>
  <c r="AD14" i="37"/>
  <c r="AC14" i="37"/>
  <c r="AD13" i="37"/>
  <c r="AC13" i="37"/>
  <c r="AD12" i="37"/>
  <c r="AC12" i="37"/>
  <c r="AD11" i="37"/>
  <c r="AC11" i="37"/>
  <c r="AD10" i="37"/>
  <c r="AC10" i="37"/>
  <c r="AD9" i="37"/>
  <c r="AC9" i="37"/>
  <c r="AD8" i="37"/>
  <c r="AC8" i="37"/>
  <c r="AD7" i="37"/>
  <c r="AC7" i="37"/>
  <c r="AD6" i="37"/>
  <c r="AC6" i="37"/>
  <c r="AD5" i="37"/>
  <c r="AC5" i="37"/>
  <c r="AD4" i="37"/>
  <c r="AC4" i="37"/>
  <c r="AD3" i="37"/>
  <c r="AC3" i="37"/>
  <c r="AD2" i="37"/>
  <c r="AC2" i="37"/>
  <c r="AB2" i="37"/>
  <c r="AA2" i="37"/>
  <c r="Z2" i="37"/>
  <c r="Y2" i="37"/>
  <c r="X2" i="37"/>
  <c r="W2" i="37"/>
  <c r="V2" i="37"/>
  <c r="U2" i="37"/>
  <c r="T2" i="37"/>
  <c r="S2" i="37"/>
  <c r="R2" i="37"/>
  <c r="Q2" i="37"/>
  <c r="P2" i="37"/>
  <c r="O2" i="37"/>
  <c r="N2" i="37"/>
  <c r="M2" i="37"/>
  <c r="L2" i="37"/>
  <c r="K2" i="37"/>
  <c r="J2" i="37"/>
  <c r="I2" i="37"/>
  <c r="H2" i="37"/>
  <c r="G2" i="37"/>
  <c r="F2" i="37"/>
  <c r="E2" i="37"/>
  <c r="D2" i="37"/>
  <c r="C2" i="37"/>
  <c r="J2" i="36"/>
  <c r="I2" i="36"/>
  <c r="H2" i="36"/>
  <c r="G2" i="36"/>
  <c r="F2" i="36"/>
  <c r="E2" i="36"/>
  <c r="D2" i="36"/>
  <c r="C2" i="36"/>
  <c r="B2" i="36"/>
  <c r="M103" i="22"/>
  <c r="L103" i="22"/>
  <c r="K103" i="22"/>
  <c r="J103" i="22"/>
  <c r="I103" i="22"/>
  <c r="H103" i="22"/>
  <c r="G103" i="22"/>
  <c r="F103" i="22"/>
  <c r="A103" i="22"/>
  <c r="M102" i="22"/>
  <c r="L102" i="22"/>
  <c r="K102" i="22"/>
  <c r="J102" i="22"/>
  <c r="I102" i="22"/>
  <c r="H102" i="22"/>
  <c r="G102" i="22"/>
  <c r="F102" i="22"/>
  <c r="A102" i="22"/>
  <c r="A101" i="22"/>
  <c r="H50" i="22"/>
  <c r="G50" i="22"/>
  <c r="M49" i="22"/>
  <c r="L49" i="22"/>
  <c r="K49" i="22"/>
  <c r="J49" i="22"/>
  <c r="I49" i="22"/>
  <c r="H49" i="22"/>
  <c r="M48" i="22"/>
  <c r="L48" i="22"/>
  <c r="K48" i="22"/>
  <c r="J48" i="22"/>
  <c r="I48" i="22"/>
  <c r="H48" i="22"/>
  <c r="H47" i="22"/>
  <c r="AB3" i="37" s="1"/>
  <c r="G40" i="22"/>
  <c r="H39" i="22"/>
  <c r="I39" i="22" s="1"/>
  <c r="J39" i="22" s="1"/>
  <c r="K39" i="22" s="1"/>
  <c r="L39" i="22" s="1"/>
  <c r="M39" i="22" s="1"/>
  <c r="F93" i="22" s="1"/>
  <c r="G93" i="22" s="1"/>
  <c r="H93" i="22" s="1"/>
  <c r="I93" i="22" s="1"/>
  <c r="J93" i="22" s="1"/>
  <c r="K93" i="22" s="1"/>
  <c r="L93" i="22" s="1"/>
  <c r="M93" i="22" s="1"/>
  <c r="F39" i="22"/>
  <c r="H38" i="22"/>
  <c r="G36" i="22"/>
  <c r="H35" i="22"/>
  <c r="I35" i="22" s="1"/>
  <c r="J35" i="22" s="1"/>
  <c r="K35" i="22" s="1"/>
  <c r="L35" i="22" s="1"/>
  <c r="M35" i="22" s="1"/>
  <c r="F89" i="22" s="1"/>
  <c r="G89" i="22" s="1"/>
  <c r="H89" i="22" s="1"/>
  <c r="I89" i="22" s="1"/>
  <c r="J89" i="22" s="1"/>
  <c r="K89" i="22" s="1"/>
  <c r="L89" i="22" s="1"/>
  <c r="M89" i="22" s="1"/>
  <c r="H34" i="22"/>
  <c r="I34" i="22" s="1"/>
  <c r="J34" i="22" s="1"/>
  <c r="K34" i="22" s="1"/>
  <c r="L34" i="22" s="1"/>
  <c r="M34" i="22" s="1"/>
  <c r="F88" i="22" s="1"/>
  <c r="G88" i="22" s="1"/>
  <c r="H88" i="22" s="1"/>
  <c r="I88" i="22" s="1"/>
  <c r="J88" i="22" s="1"/>
  <c r="K88" i="22" s="1"/>
  <c r="L88" i="22" s="1"/>
  <c r="M88" i="22" s="1"/>
  <c r="H33" i="22"/>
  <c r="I33" i="22" s="1"/>
  <c r="J33" i="22" s="1"/>
  <c r="K33" i="22" s="1"/>
  <c r="L33" i="22" s="1"/>
  <c r="M33" i="22" s="1"/>
  <c r="F87" i="22" s="1"/>
  <c r="G87" i="22" s="1"/>
  <c r="H87" i="22" s="1"/>
  <c r="I87" i="22" s="1"/>
  <c r="J87" i="22" s="1"/>
  <c r="K87" i="22" s="1"/>
  <c r="L87" i="22" s="1"/>
  <c r="M87" i="22" s="1"/>
  <c r="H32" i="22"/>
  <c r="I32" i="22" s="1"/>
  <c r="J32" i="22" s="1"/>
  <c r="K32" i="22" s="1"/>
  <c r="L32" i="22" s="1"/>
  <c r="M32" i="22" s="1"/>
  <c r="F86" i="22" s="1"/>
  <c r="G86" i="22" s="1"/>
  <c r="H86" i="22" s="1"/>
  <c r="I86" i="22" s="1"/>
  <c r="J86" i="22" s="1"/>
  <c r="K86" i="22" s="1"/>
  <c r="L86" i="22" s="1"/>
  <c r="M86" i="22" s="1"/>
  <c r="H31" i="22"/>
  <c r="I31" i="22" s="1"/>
  <c r="J31" i="22" s="1"/>
  <c r="K31" i="22" s="1"/>
  <c r="L31" i="22" s="1"/>
  <c r="M31" i="22" s="1"/>
  <c r="F85" i="22" s="1"/>
  <c r="G85" i="22" s="1"/>
  <c r="H85" i="22" s="1"/>
  <c r="I85" i="22" s="1"/>
  <c r="J85" i="22" s="1"/>
  <c r="K85" i="22" s="1"/>
  <c r="L85" i="22" s="1"/>
  <c r="M85" i="22" s="1"/>
  <c r="H30" i="22"/>
  <c r="I30" i="22" s="1"/>
  <c r="J30" i="22" s="1"/>
  <c r="K30" i="22" s="1"/>
  <c r="L30" i="22" s="1"/>
  <c r="M30" i="22" s="1"/>
  <c r="F84" i="22" s="1"/>
  <c r="G84" i="22" s="1"/>
  <c r="H84" i="22" s="1"/>
  <c r="I84" i="22" s="1"/>
  <c r="J84" i="22" s="1"/>
  <c r="K84" i="22" s="1"/>
  <c r="L84" i="22" s="1"/>
  <c r="M84" i="22" s="1"/>
  <c r="H29" i="22"/>
  <c r="I29" i="22" s="1"/>
  <c r="J29" i="22" s="1"/>
  <c r="K29" i="22" s="1"/>
  <c r="L29" i="22" s="1"/>
  <c r="M29" i="22" s="1"/>
  <c r="F83" i="22" s="1"/>
  <c r="G83" i="22" s="1"/>
  <c r="H83" i="22" s="1"/>
  <c r="I83" i="22" s="1"/>
  <c r="J83" i="22" s="1"/>
  <c r="K83" i="22" s="1"/>
  <c r="L83" i="22" s="1"/>
  <c r="M83" i="22" s="1"/>
  <c r="H28" i="22"/>
  <c r="I28" i="22" s="1"/>
  <c r="J28" i="22" s="1"/>
  <c r="K28" i="22" s="1"/>
  <c r="L28" i="22" s="1"/>
  <c r="M28" i="22" s="1"/>
  <c r="F82" i="22" s="1"/>
  <c r="G82" i="22" s="1"/>
  <c r="H82" i="22" s="1"/>
  <c r="I82" i="22" s="1"/>
  <c r="J82" i="22" s="1"/>
  <c r="K82" i="22" s="1"/>
  <c r="L82" i="22" s="1"/>
  <c r="M82" i="22" s="1"/>
  <c r="H27" i="22"/>
  <c r="I27" i="22" s="1"/>
  <c r="J27" i="22" s="1"/>
  <c r="K27" i="22" s="1"/>
  <c r="L27" i="22" s="1"/>
  <c r="M27" i="22" s="1"/>
  <c r="F81" i="22" s="1"/>
  <c r="G81" i="22" s="1"/>
  <c r="H81" i="22" s="1"/>
  <c r="I81" i="22" s="1"/>
  <c r="J81" i="22" s="1"/>
  <c r="K81" i="22" s="1"/>
  <c r="L81" i="22" s="1"/>
  <c r="M81" i="22" s="1"/>
  <c r="H26" i="22"/>
  <c r="I26" i="22" s="1"/>
  <c r="J26" i="22" s="1"/>
  <c r="K26" i="22" s="1"/>
  <c r="L26" i="22" s="1"/>
  <c r="M26" i="22" s="1"/>
  <c r="F80" i="22" s="1"/>
  <c r="G80" i="22" s="1"/>
  <c r="H80" i="22" s="1"/>
  <c r="I80" i="22" s="1"/>
  <c r="J80" i="22" s="1"/>
  <c r="K80" i="22" s="1"/>
  <c r="L80" i="22" s="1"/>
  <c r="M80" i="22" s="1"/>
  <c r="H25" i="22"/>
  <c r="I25" i="22" s="1"/>
  <c r="J25" i="22" s="1"/>
  <c r="K25" i="22" s="1"/>
  <c r="L25" i="22" s="1"/>
  <c r="M25" i="22" s="1"/>
  <c r="F79" i="22" s="1"/>
  <c r="G79" i="22" s="1"/>
  <c r="H79" i="22" s="1"/>
  <c r="I79" i="22" s="1"/>
  <c r="J79" i="22" s="1"/>
  <c r="K79" i="22" s="1"/>
  <c r="L79" i="22" s="1"/>
  <c r="M79" i="22" s="1"/>
  <c r="H24" i="22"/>
  <c r="I24" i="22" s="1"/>
  <c r="J24" i="22" s="1"/>
  <c r="K24" i="22" s="1"/>
  <c r="L24" i="22" s="1"/>
  <c r="M24" i="22" s="1"/>
  <c r="F78" i="22" s="1"/>
  <c r="G78" i="22" s="1"/>
  <c r="H78" i="22" s="1"/>
  <c r="I78" i="22" s="1"/>
  <c r="J78" i="22" s="1"/>
  <c r="K78" i="22" s="1"/>
  <c r="L78" i="22" s="1"/>
  <c r="M78" i="22" s="1"/>
  <c r="H23" i="22"/>
  <c r="I23" i="22" s="1"/>
  <c r="J23" i="22" s="1"/>
  <c r="K23" i="22" s="1"/>
  <c r="L23" i="22" s="1"/>
  <c r="M23" i="22" s="1"/>
  <c r="F77" i="22" s="1"/>
  <c r="G77" i="22" s="1"/>
  <c r="H77" i="22" s="1"/>
  <c r="I77" i="22" s="1"/>
  <c r="J77" i="22" s="1"/>
  <c r="K77" i="22" s="1"/>
  <c r="L77" i="22" s="1"/>
  <c r="M77" i="22" s="1"/>
  <c r="H22" i="22"/>
  <c r="I22" i="22" s="1"/>
  <c r="J22" i="22" s="1"/>
  <c r="K22" i="22" s="1"/>
  <c r="L22" i="22" s="1"/>
  <c r="M22" i="22" s="1"/>
  <c r="F76" i="22" s="1"/>
  <c r="G76" i="22" s="1"/>
  <c r="H76" i="22" s="1"/>
  <c r="I76" i="22" s="1"/>
  <c r="J76" i="22" s="1"/>
  <c r="K76" i="22" s="1"/>
  <c r="L76" i="22" s="1"/>
  <c r="M76" i="22" s="1"/>
  <c r="H21" i="22"/>
  <c r="I21" i="22" s="1"/>
  <c r="J21" i="22" s="1"/>
  <c r="K21" i="22" s="1"/>
  <c r="L21" i="22" s="1"/>
  <c r="M21" i="22" s="1"/>
  <c r="F75" i="22" s="1"/>
  <c r="G75" i="22" s="1"/>
  <c r="H75" i="22" s="1"/>
  <c r="I75" i="22" s="1"/>
  <c r="J75" i="22" s="1"/>
  <c r="K75" i="22" s="1"/>
  <c r="L75" i="22" s="1"/>
  <c r="M75" i="22" s="1"/>
  <c r="H20" i="22"/>
  <c r="I20" i="22" s="1"/>
  <c r="J20" i="22" s="1"/>
  <c r="K20" i="22" s="1"/>
  <c r="L20" i="22" s="1"/>
  <c r="M20" i="22" s="1"/>
  <c r="F74" i="22" s="1"/>
  <c r="G74" i="22" s="1"/>
  <c r="H74" i="22" s="1"/>
  <c r="I74" i="22" s="1"/>
  <c r="J74" i="22" s="1"/>
  <c r="K74" i="22" s="1"/>
  <c r="L74" i="22" s="1"/>
  <c r="M74" i="22" s="1"/>
  <c r="H19" i="22"/>
  <c r="I19" i="22" s="1"/>
  <c r="J19" i="22" s="1"/>
  <c r="K19" i="22" s="1"/>
  <c r="L19" i="22" s="1"/>
  <c r="M19" i="22" s="1"/>
  <c r="F73" i="22" s="1"/>
  <c r="G73" i="22" s="1"/>
  <c r="H73" i="22" s="1"/>
  <c r="I73" i="22" s="1"/>
  <c r="J73" i="22" s="1"/>
  <c r="K73" i="22" s="1"/>
  <c r="L73" i="22" s="1"/>
  <c r="M73" i="22" s="1"/>
  <c r="H18" i="22"/>
  <c r="I18" i="22" s="1"/>
  <c r="J18" i="22" s="1"/>
  <c r="K18" i="22" s="1"/>
  <c r="L18" i="22" s="1"/>
  <c r="M18" i="22" s="1"/>
  <c r="F72" i="22" s="1"/>
  <c r="G72" i="22" s="1"/>
  <c r="H72" i="22" s="1"/>
  <c r="I72" i="22" s="1"/>
  <c r="J72" i="22" s="1"/>
  <c r="K72" i="22" s="1"/>
  <c r="L72" i="22" s="1"/>
  <c r="M72" i="22" s="1"/>
  <c r="H17" i="22"/>
  <c r="I17" i="22" s="1"/>
  <c r="J17" i="22" s="1"/>
  <c r="K17" i="22" s="1"/>
  <c r="L17" i="22" s="1"/>
  <c r="M17" i="22" s="1"/>
  <c r="F71" i="22" s="1"/>
  <c r="G71" i="22" s="1"/>
  <c r="H71" i="22" s="1"/>
  <c r="I71" i="22" s="1"/>
  <c r="J71" i="22" s="1"/>
  <c r="K71" i="22" s="1"/>
  <c r="L71" i="22" s="1"/>
  <c r="M71" i="22" s="1"/>
  <c r="H16" i="22"/>
  <c r="I16" i="22" s="1"/>
  <c r="J16" i="22" s="1"/>
  <c r="K16" i="22" s="1"/>
  <c r="L16" i="22" s="1"/>
  <c r="M16" i="22" s="1"/>
  <c r="F70" i="22" s="1"/>
  <c r="G70" i="22" s="1"/>
  <c r="H70" i="22" s="1"/>
  <c r="I70" i="22" s="1"/>
  <c r="J70" i="22" s="1"/>
  <c r="K70" i="22" s="1"/>
  <c r="L70" i="22" s="1"/>
  <c r="M70" i="22" s="1"/>
  <c r="H15" i="22"/>
  <c r="H7" i="22"/>
  <c r="D3" i="37" s="1"/>
  <c r="H6" i="22"/>
  <c r="C3" i="37" s="1"/>
  <c r="H2" i="35"/>
  <c r="G2" i="35"/>
  <c r="F2" i="35"/>
  <c r="E2" i="35"/>
  <c r="D2" i="35"/>
  <c r="C2" i="35"/>
  <c r="B2" i="35"/>
  <c r="D14" i="21"/>
  <c r="K13" i="21"/>
  <c r="J13" i="21"/>
  <c r="H13" i="21"/>
  <c r="J12" i="21"/>
  <c r="K12" i="21" s="1"/>
  <c r="I8" i="35" s="1"/>
  <c r="H12" i="21"/>
  <c r="K11" i="21"/>
  <c r="J11" i="21"/>
  <c r="H11" i="21"/>
  <c r="K10" i="21"/>
  <c r="J10" i="21"/>
  <c r="H10" i="21"/>
  <c r="H9" i="21"/>
  <c r="J9" i="21" s="1"/>
  <c r="K9" i="21" s="1"/>
  <c r="I5" i="35" s="1"/>
  <c r="H8" i="21"/>
  <c r="J8" i="21" s="1"/>
  <c r="K8" i="21" s="1"/>
  <c r="I4" i="35" s="1"/>
  <c r="K7" i="21"/>
  <c r="I3" i="35" s="1"/>
  <c r="J7" i="21"/>
  <c r="H7" i="21"/>
  <c r="H6" i="21"/>
  <c r="J6" i="21" s="1"/>
  <c r="K6" i="21" s="1"/>
  <c r="I2" i="35" s="1"/>
  <c r="C21" i="20"/>
  <c r="C20" i="20"/>
  <c r="C18" i="20"/>
  <c r="C17" i="20"/>
  <c r="C16" i="20"/>
  <c r="C14" i="20"/>
  <c r="C12" i="20"/>
  <c r="C10" i="20"/>
  <c r="C6" i="20"/>
  <c r="H2" i="34"/>
  <c r="F2" i="34"/>
  <c r="E2" i="34"/>
  <c r="D2" i="34"/>
  <c r="C2" i="34"/>
  <c r="B2" i="34"/>
  <c r="H16" i="19"/>
  <c r="E30" i="17" s="1"/>
  <c r="H7" i="19"/>
  <c r="H19" i="18"/>
  <c r="G19" i="18"/>
  <c r="AE2" i="32"/>
  <c r="AD2" i="32"/>
  <c r="AC2" i="32"/>
  <c r="AB2" i="32"/>
  <c r="AA2" i="32"/>
  <c r="O14" i="18"/>
  <c r="Z2" i="32"/>
  <c r="Y2" i="32"/>
  <c r="X2" i="32"/>
  <c r="W2" i="32"/>
  <c r="V2" i="32"/>
  <c r="Q2" i="32"/>
  <c r="P2" i="32"/>
  <c r="O2" i="32"/>
  <c r="N2" i="32"/>
  <c r="M2" i="32"/>
  <c r="L2" i="32"/>
  <c r="K2" i="32"/>
  <c r="J2" i="32"/>
  <c r="H2" i="32"/>
  <c r="G2" i="32"/>
  <c r="F2" i="32"/>
  <c r="E2" i="32"/>
  <c r="E17" i="17"/>
  <c r="B16" i="17"/>
  <c r="FP2" i="33"/>
  <c r="FO2" i="33"/>
  <c r="FN2" i="33"/>
  <c r="FM2" i="33"/>
  <c r="FL2" i="33"/>
  <c r="FK2" i="33"/>
  <c r="FJ2" i="33"/>
  <c r="FI2" i="33"/>
  <c r="FH2" i="33"/>
  <c r="FG2" i="33"/>
  <c r="FF2" i="33"/>
  <c r="FE2" i="33"/>
  <c r="FD2" i="33"/>
  <c r="FC2" i="33"/>
  <c r="FB2" i="33"/>
  <c r="FA2" i="33"/>
  <c r="EZ2" i="33"/>
  <c r="EY2" i="33"/>
  <c r="EX2" i="33"/>
  <c r="EW2" i="33"/>
  <c r="EV2" i="33"/>
  <c r="EU2" i="33"/>
  <c r="ET2" i="33"/>
  <c r="ES2" i="33"/>
  <c r="ER2" i="33"/>
  <c r="EQ2" i="33"/>
  <c r="EP2" i="33"/>
  <c r="EO2" i="33"/>
  <c r="EN2" i="33"/>
  <c r="EM2" i="33"/>
  <c r="EL2" i="33"/>
  <c r="EK2" i="33"/>
  <c r="EJ2" i="33"/>
  <c r="EI2" i="33"/>
  <c r="EH2" i="33"/>
  <c r="EG2" i="33"/>
  <c r="EF2" i="33"/>
  <c r="EE2" i="33"/>
  <c r="DR2" i="33"/>
  <c r="DQ2" i="33"/>
  <c r="DP2" i="33"/>
  <c r="DO2" i="33"/>
  <c r="DN2" i="33"/>
  <c r="DM2" i="33"/>
  <c r="DL2" i="33"/>
  <c r="DK2" i="33"/>
  <c r="DJ2" i="33"/>
  <c r="DI2" i="33"/>
  <c r="DH2" i="33"/>
  <c r="DG2" i="33"/>
  <c r="DF2" i="33"/>
  <c r="DE2" i="33"/>
  <c r="DD2" i="33"/>
  <c r="DC2" i="33"/>
  <c r="DB2" i="33"/>
  <c r="DA2" i="33"/>
  <c r="CZ2" i="33"/>
  <c r="CY2" i="33"/>
  <c r="CX2" i="33"/>
  <c r="CW2" i="33"/>
  <c r="CV2" i="33"/>
  <c r="CU2" i="33"/>
  <c r="CT2" i="33"/>
  <c r="CS2" i="33"/>
  <c r="CR2" i="33"/>
  <c r="CQ2" i="33"/>
  <c r="CP2" i="33"/>
  <c r="CO2" i="33"/>
  <c r="CN2" i="33"/>
  <c r="CM2" i="33"/>
  <c r="CL2" i="33"/>
  <c r="CK2" i="33"/>
  <c r="CJ2" i="33"/>
  <c r="CI2" i="33"/>
  <c r="CH2" i="33"/>
  <c r="CG2" i="33"/>
  <c r="CF2" i="33"/>
  <c r="CE2" i="33"/>
  <c r="CD2" i="33"/>
  <c r="CC2" i="33"/>
  <c r="CB2" i="33"/>
  <c r="CA2" i="33"/>
  <c r="U122" i="14"/>
  <c r="K122" i="14"/>
  <c r="F113" i="16" s="1"/>
  <c r="BY2" i="33" s="1"/>
  <c r="U121" i="14"/>
  <c r="K121" i="14"/>
  <c r="F112" i="16" s="1"/>
  <c r="BX2" i="33" s="1"/>
  <c r="U120" i="14"/>
  <c r="K120" i="14"/>
  <c r="U119" i="14"/>
  <c r="K119" i="14"/>
  <c r="F110" i="16" s="1"/>
  <c r="BV2" i="33" s="1"/>
  <c r="U118" i="14"/>
  <c r="K118" i="14"/>
  <c r="U117" i="14"/>
  <c r="K117" i="14"/>
  <c r="F108" i="16" s="1"/>
  <c r="BT2" i="33" s="1"/>
  <c r="U116" i="14"/>
  <c r="K116" i="14"/>
  <c r="U107" i="14"/>
  <c r="K107" i="14"/>
  <c r="U106" i="14"/>
  <c r="K106" i="14"/>
  <c r="U104" i="14"/>
  <c r="K104" i="14"/>
  <c r="F95" i="16" s="1"/>
  <c r="BM2" i="33" s="1"/>
  <c r="U103" i="14"/>
  <c r="K103" i="14"/>
  <c r="U102" i="14"/>
  <c r="K102" i="14"/>
  <c r="F93" i="16" s="1"/>
  <c r="BK2" i="33" s="1"/>
  <c r="U101" i="14"/>
  <c r="K101" i="14"/>
  <c r="F92" i="16" s="1"/>
  <c r="BJ2" i="33" s="1"/>
  <c r="U100" i="14"/>
  <c r="K100" i="14"/>
  <c r="F91" i="16" s="1"/>
  <c r="BI2" i="33" s="1"/>
  <c r="U99" i="14"/>
  <c r="K99" i="14"/>
  <c r="F90" i="16" s="1"/>
  <c r="BH2" i="33" s="1"/>
  <c r="U98" i="14"/>
  <c r="K98" i="14"/>
  <c r="F89" i="16" s="1"/>
  <c r="BG2" i="33" s="1"/>
  <c r="U97" i="14"/>
  <c r="K97" i="14"/>
  <c r="F88" i="16" s="1"/>
  <c r="U96" i="14"/>
  <c r="K96" i="14"/>
  <c r="X93" i="14"/>
  <c r="V93" i="14"/>
  <c r="S93" i="14"/>
  <c r="R93" i="14"/>
  <c r="Q93" i="14"/>
  <c r="N93" i="14"/>
  <c r="M93" i="14"/>
  <c r="L93" i="14"/>
  <c r="U92" i="14"/>
  <c r="K92" i="14"/>
  <c r="U91" i="14"/>
  <c r="K91" i="14"/>
  <c r="F82" i="16" s="1"/>
  <c r="BC2" i="33" s="1"/>
  <c r="U90" i="14"/>
  <c r="K90" i="14"/>
  <c r="F81" i="16" s="1"/>
  <c r="X87" i="14"/>
  <c r="V87" i="14"/>
  <c r="S87" i="14"/>
  <c r="R87" i="14"/>
  <c r="Q87" i="14"/>
  <c r="N87" i="14"/>
  <c r="M87" i="14"/>
  <c r="L87" i="14"/>
  <c r="U86" i="14"/>
  <c r="K86" i="14"/>
  <c r="F77" i="16" s="1"/>
  <c r="BA2" i="33" s="1"/>
  <c r="U85" i="14"/>
  <c r="K85" i="14"/>
  <c r="F76" i="16" s="1"/>
  <c r="AZ2" i="33" s="1"/>
  <c r="U84" i="14"/>
  <c r="K84" i="14"/>
  <c r="F75" i="16" s="1"/>
  <c r="AY2" i="33" s="1"/>
  <c r="U83" i="14"/>
  <c r="K83" i="14"/>
  <c r="U82" i="14"/>
  <c r="K82" i="14"/>
  <c r="F73" i="16" s="1"/>
  <c r="AW2" i="33" s="1"/>
  <c r="U81" i="14"/>
  <c r="K81" i="14"/>
  <c r="F72" i="16" s="1"/>
  <c r="AV2" i="33" s="1"/>
  <c r="U80" i="14"/>
  <c r="K80" i="14"/>
  <c r="F71" i="16" s="1"/>
  <c r="AU2" i="33" s="1"/>
  <c r="U79" i="14"/>
  <c r="K79" i="14"/>
  <c r="U74" i="14"/>
  <c r="K74" i="14"/>
  <c r="F65" i="16" s="1"/>
  <c r="AR2" i="33" s="1"/>
  <c r="U73" i="14"/>
  <c r="K73" i="14"/>
  <c r="F64" i="16" s="1"/>
  <c r="AQ2" i="33" s="1"/>
  <c r="U72" i="14"/>
  <c r="K72" i="14"/>
  <c r="F63" i="16" s="1"/>
  <c r="AP2" i="33" s="1"/>
  <c r="U71" i="14"/>
  <c r="K71" i="14"/>
  <c r="F62" i="16" s="1"/>
  <c r="AO2" i="33" s="1"/>
  <c r="U70" i="14"/>
  <c r="K70" i="14"/>
  <c r="U65" i="14"/>
  <c r="K65" i="14"/>
  <c r="U64" i="14"/>
  <c r="K64" i="14"/>
  <c r="X61" i="14"/>
  <c r="V61" i="14"/>
  <c r="S61" i="14"/>
  <c r="R61" i="14"/>
  <c r="Q61" i="14"/>
  <c r="N61" i="14"/>
  <c r="M61" i="14"/>
  <c r="L61" i="14"/>
  <c r="U60" i="14"/>
  <c r="K60" i="14"/>
  <c r="F51" i="16" s="1"/>
  <c r="AJ2" i="33" s="1"/>
  <c r="U59" i="14"/>
  <c r="K59" i="14"/>
  <c r="F50" i="16" s="1"/>
  <c r="AI2" i="33" s="1"/>
  <c r="U58" i="14"/>
  <c r="K58" i="14"/>
  <c r="F49" i="16" s="1"/>
  <c r="AH2" i="33" s="1"/>
  <c r="U57" i="14"/>
  <c r="K57" i="14"/>
  <c r="F48" i="16" s="1"/>
  <c r="AG2" i="33" s="1"/>
  <c r="U56" i="14"/>
  <c r="K56" i="14"/>
  <c r="U55" i="14"/>
  <c r="K55" i="14"/>
  <c r="F46" i="16" s="1"/>
  <c r="AE2" i="33" s="1"/>
  <c r="U54" i="14"/>
  <c r="K54" i="14"/>
  <c r="F45" i="16" s="1"/>
  <c r="AD2" i="33" s="1"/>
  <c r="U53" i="14"/>
  <c r="K53" i="14"/>
  <c r="F44" i="16" s="1"/>
  <c r="AC2" i="33" s="1"/>
  <c r="U52" i="14"/>
  <c r="K52" i="14"/>
  <c r="U51" i="14"/>
  <c r="K51" i="14"/>
  <c r="F42" i="16" s="1"/>
  <c r="AA2" i="33" s="1"/>
  <c r="U50" i="14"/>
  <c r="K50" i="14"/>
  <c r="F41" i="16" s="1"/>
  <c r="Z2" i="33" s="1"/>
  <c r="U49" i="14"/>
  <c r="K49" i="14"/>
  <c r="F40" i="16" s="1"/>
  <c r="Y2" i="33" s="1"/>
  <c r="U48" i="14"/>
  <c r="K48" i="14"/>
  <c r="F39" i="16" s="1"/>
  <c r="X45" i="14"/>
  <c r="V45" i="14"/>
  <c r="S45" i="14"/>
  <c r="R45" i="14"/>
  <c r="Q45" i="14"/>
  <c r="N45" i="14"/>
  <c r="M45" i="14"/>
  <c r="L45" i="14"/>
  <c r="U44" i="14"/>
  <c r="K44" i="14"/>
  <c r="F35" i="16" s="1"/>
  <c r="W2" i="33" s="1"/>
  <c r="U43" i="14"/>
  <c r="K43" i="14"/>
  <c r="F34" i="16" s="1"/>
  <c r="V2" i="33" s="1"/>
  <c r="U42" i="14"/>
  <c r="K42" i="14"/>
  <c r="F33" i="16" s="1"/>
  <c r="U2" i="33" s="1"/>
  <c r="U41" i="14"/>
  <c r="K41" i="14"/>
  <c r="F32" i="16" s="1"/>
  <c r="T2" i="33" s="1"/>
  <c r="U40" i="14"/>
  <c r="K40" i="14"/>
  <c r="U39" i="14"/>
  <c r="K39" i="14"/>
  <c r="U38" i="14"/>
  <c r="K38" i="14"/>
  <c r="U37" i="14"/>
  <c r="K37" i="14"/>
  <c r="U36" i="14"/>
  <c r="K36" i="14"/>
  <c r="U35" i="14"/>
  <c r="K35" i="14"/>
  <c r="U34" i="14"/>
  <c r="K34" i="14"/>
  <c r="U33" i="14"/>
  <c r="K33" i="14"/>
  <c r="U32" i="14"/>
  <c r="K32" i="14"/>
  <c r="U31" i="14"/>
  <c r="K31" i="14"/>
  <c r="U30" i="14"/>
  <c r="K30" i="14"/>
  <c r="F21" i="16" s="1"/>
  <c r="U29" i="14"/>
  <c r="K29" i="14"/>
  <c r="F20" i="16" s="1"/>
  <c r="X26" i="14"/>
  <c r="V26" i="14"/>
  <c r="S26" i="14"/>
  <c r="R26" i="14"/>
  <c r="Q26" i="14"/>
  <c r="N26" i="14"/>
  <c r="M26" i="14"/>
  <c r="L26" i="14"/>
  <c r="U25" i="14"/>
  <c r="K25" i="14"/>
  <c r="U24" i="14"/>
  <c r="K24" i="14"/>
  <c r="U23" i="14"/>
  <c r="K23" i="14"/>
  <c r="U22" i="14"/>
  <c r="K22" i="14"/>
  <c r="U21" i="14"/>
  <c r="K21" i="14"/>
  <c r="U20" i="14"/>
  <c r="K20" i="14"/>
  <c r="F11" i="16" s="1"/>
  <c r="T2" i="44"/>
  <c r="S2" i="44"/>
  <c r="R2" i="44"/>
  <c r="Q2" i="44"/>
  <c r="P2" i="44"/>
  <c r="O2" i="44"/>
  <c r="N2" i="44"/>
  <c r="M2" i="44"/>
  <c r="L2" i="44"/>
  <c r="K2" i="44"/>
  <c r="J2" i="44"/>
  <c r="I2" i="44"/>
  <c r="H2" i="44"/>
  <c r="G2" i="44"/>
  <c r="F2" i="44"/>
  <c r="E2" i="44"/>
  <c r="D2" i="44"/>
  <c r="C2" i="44"/>
  <c r="H34" i="10"/>
  <c r="H33" i="10"/>
  <c r="H32" i="10"/>
  <c r="H31" i="10"/>
  <c r="H30" i="10"/>
  <c r="H29" i="10"/>
  <c r="H28" i="10"/>
  <c r="H27" i="10"/>
  <c r="H26" i="10"/>
  <c r="H25" i="10"/>
  <c r="H24" i="10"/>
  <c r="H23" i="10"/>
  <c r="H22" i="10"/>
  <c r="H21" i="10"/>
  <c r="H20" i="10"/>
  <c r="H19" i="10"/>
  <c r="H13" i="46"/>
  <c r="G13" i="46"/>
  <c r="F13" i="46"/>
  <c r="E13" i="46"/>
  <c r="D13" i="46"/>
  <c r="B13" i="46"/>
  <c r="H12" i="46"/>
  <c r="G12" i="46"/>
  <c r="F12" i="46"/>
  <c r="E12" i="46"/>
  <c r="D12" i="46"/>
  <c r="B12" i="46"/>
  <c r="H11" i="46"/>
  <c r="G11" i="46"/>
  <c r="F11" i="46"/>
  <c r="E11" i="46"/>
  <c r="D11" i="46"/>
  <c r="B11" i="46"/>
  <c r="H10" i="46"/>
  <c r="G10" i="46"/>
  <c r="F10" i="46"/>
  <c r="E10" i="46"/>
  <c r="D10" i="46"/>
  <c r="B10" i="46"/>
  <c r="H9" i="46"/>
  <c r="G9" i="46"/>
  <c r="F9" i="46"/>
  <c r="E9" i="46"/>
  <c r="D9" i="46"/>
  <c r="B9" i="46"/>
  <c r="H8" i="46"/>
  <c r="G8" i="46"/>
  <c r="F8" i="46"/>
  <c r="E8" i="46"/>
  <c r="D8" i="46"/>
  <c r="B8" i="46"/>
  <c r="H7" i="46"/>
  <c r="G7" i="46"/>
  <c r="F7" i="46"/>
  <c r="E7" i="46"/>
  <c r="D7" i="46"/>
  <c r="B7" i="46"/>
  <c r="H6" i="46"/>
  <c r="G6" i="46"/>
  <c r="F6" i="46"/>
  <c r="E6" i="46"/>
  <c r="D6" i="46"/>
  <c r="B6" i="46"/>
  <c r="H5" i="46"/>
  <c r="G5" i="46"/>
  <c r="F5" i="46"/>
  <c r="E5" i="46"/>
  <c r="D5" i="46"/>
  <c r="B5" i="46"/>
  <c r="H4" i="46"/>
  <c r="G4" i="46"/>
  <c r="F4" i="46"/>
  <c r="E4" i="46"/>
  <c r="D4" i="46"/>
  <c r="B4" i="46"/>
  <c r="H3" i="46"/>
  <c r="G3" i="46"/>
  <c r="F3" i="46"/>
  <c r="E3" i="46"/>
  <c r="D3" i="46"/>
  <c r="B3" i="46"/>
  <c r="H2" i="46"/>
  <c r="G2" i="46"/>
  <c r="F2" i="46"/>
  <c r="E2" i="46"/>
  <c r="D2" i="46"/>
  <c r="B2" i="46"/>
  <c r="G18" i="6"/>
  <c r="F18" i="6"/>
  <c r="H18" i="6" s="1"/>
  <c r="D18" i="6"/>
  <c r="C18" i="6"/>
  <c r="E18" i="6" s="1"/>
  <c r="E17" i="6"/>
  <c r="I17" i="6" s="1"/>
  <c r="E16" i="6"/>
  <c r="I16" i="6" s="1"/>
  <c r="E15" i="6"/>
  <c r="I15" i="6" s="1"/>
  <c r="E14" i="6"/>
  <c r="I14" i="6" s="1"/>
  <c r="E13" i="6"/>
  <c r="I13" i="6" s="1"/>
  <c r="E12" i="6"/>
  <c r="I12" i="6" s="1"/>
  <c r="E11" i="6"/>
  <c r="I11" i="6" s="1"/>
  <c r="E10" i="6"/>
  <c r="I10" i="6" s="1"/>
  <c r="E9" i="6"/>
  <c r="I9" i="6" s="1"/>
  <c r="E8" i="6"/>
  <c r="I8" i="6" s="1"/>
  <c r="E7" i="6"/>
  <c r="I7" i="6" s="1"/>
  <c r="I6" i="6"/>
  <c r="F34" i="22" l="1"/>
  <c r="G42" i="22"/>
  <c r="H40" i="22"/>
  <c r="I47" i="22"/>
  <c r="H36" i="22"/>
  <c r="H42" i="22" s="1"/>
  <c r="I15" i="22"/>
  <c r="I36" i="22" s="1"/>
  <c r="I38" i="22"/>
  <c r="I6" i="22"/>
  <c r="I7" i="22"/>
  <c r="M127" i="14"/>
  <c r="Q127" i="14"/>
  <c r="S127" i="14"/>
  <c r="R127" i="14"/>
  <c r="N127" i="14"/>
  <c r="I18" i="6"/>
  <c r="F31" i="16"/>
  <c r="S2" i="33" s="1"/>
  <c r="F30" i="16"/>
  <c r="R2" i="33" s="1"/>
  <c r="M25" i="18"/>
  <c r="F29" i="16"/>
  <c r="Q2" i="33" s="1"/>
  <c r="F28" i="16"/>
  <c r="P2" i="33" s="1"/>
  <c r="F27" i="16"/>
  <c r="O2" i="33" s="1"/>
  <c r="F26" i="16"/>
  <c r="N2" i="33" s="1"/>
  <c r="F25" i="16"/>
  <c r="M2" i="33" s="1"/>
  <c r="F24" i="16"/>
  <c r="L2" i="33" s="1"/>
  <c r="J32" i="14"/>
  <c r="F23" i="16"/>
  <c r="K2" i="33" s="1"/>
  <c r="J31" i="14"/>
  <c r="F22" i="16"/>
  <c r="J2" i="33" s="1"/>
  <c r="L127" i="14"/>
  <c r="F16" i="16"/>
  <c r="G2" i="33" s="1"/>
  <c r="F15" i="16"/>
  <c r="F2" i="33" s="1"/>
  <c r="F14" i="16"/>
  <c r="E2" i="33" s="1"/>
  <c r="F13" i="16"/>
  <c r="D2" i="33" s="1"/>
  <c r="F12" i="16"/>
  <c r="C2" i="33" s="1"/>
  <c r="V127" i="14"/>
  <c r="X127" i="14"/>
  <c r="F98" i="16"/>
  <c r="BP2" i="33" s="1"/>
  <c r="J107" i="14"/>
  <c r="K109" i="14"/>
  <c r="G139" i="14" s="1"/>
  <c r="U67" i="14"/>
  <c r="K76" i="14"/>
  <c r="K124" i="14"/>
  <c r="J101" i="14"/>
  <c r="U124" i="14"/>
  <c r="U76" i="14"/>
  <c r="U109" i="14"/>
  <c r="F55" i="16"/>
  <c r="K67" i="14"/>
  <c r="J100" i="14"/>
  <c r="J118" i="14"/>
  <c r="J70" i="14"/>
  <c r="J98" i="14"/>
  <c r="J25" i="14"/>
  <c r="J59" i="14"/>
  <c r="J117" i="14"/>
  <c r="J29" i="14"/>
  <c r="J104" i="14"/>
  <c r="F107" i="16"/>
  <c r="J37" i="14"/>
  <c r="J81" i="14"/>
  <c r="J34" i="14"/>
  <c r="N51" i="29"/>
  <c r="J30" i="14"/>
  <c r="J58" i="14"/>
  <c r="U87" i="14"/>
  <c r="J85" i="14"/>
  <c r="J106" i="14"/>
  <c r="J42" i="14"/>
  <c r="J53" i="14"/>
  <c r="J21" i="14"/>
  <c r="J54" i="14"/>
  <c r="J91" i="14"/>
  <c r="J44" i="14"/>
  <c r="J55" i="14"/>
  <c r="J92" i="14"/>
  <c r="J97" i="14"/>
  <c r="J102" i="14"/>
  <c r="U26" i="14"/>
  <c r="J40" i="14"/>
  <c r="J83" i="14"/>
  <c r="K87" i="14"/>
  <c r="J41" i="14"/>
  <c r="U61" i="14"/>
  <c r="J121" i="14"/>
  <c r="F87" i="16"/>
  <c r="J24" i="14"/>
  <c r="J33" i="14"/>
  <c r="J51" i="14"/>
  <c r="J80" i="14"/>
  <c r="J84" i="14"/>
  <c r="K93" i="14"/>
  <c r="M26" i="18" s="1"/>
  <c r="F97" i="16"/>
  <c r="BO2" i="33" s="1"/>
  <c r="J43" i="14"/>
  <c r="J56" i="14"/>
  <c r="J71" i="14"/>
  <c r="J122" i="14"/>
  <c r="J20" i="14"/>
  <c r="J38" i="14"/>
  <c r="J52" i="14"/>
  <c r="F47" i="16"/>
  <c r="AF2" i="33" s="1"/>
  <c r="F74" i="16"/>
  <c r="AX2" i="33" s="1"/>
  <c r="J39" i="14"/>
  <c r="J57" i="14"/>
  <c r="J103" i="14"/>
  <c r="I2" i="33"/>
  <c r="J72" i="14"/>
  <c r="J90" i="14"/>
  <c r="J35" i="14"/>
  <c r="J49" i="14"/>
  <c r="J82" i="14"/>
  <c r="J86" i="14"/>
  <c r="J119" i="14"/>
  <c r="U93" i="14"/>
  <c r="U45" i="14"/>
  <c r="F83" i="16"/>
  <c r="BD2" i="33" s="1"/>
  <c r="J36" i="14"/>
  <c r="J50" i="14"/>
  <c r="J74" i="14"/>
  <c r="J79" i="14"/>
  <c r="J120" i="14"/>
  <c r="AK2" i="33"/>
  <c r="BF2" i="33"/>
  <c r="X2" i="33"/>
  <c r="H2" i="33"/>
  <c r="BB2" i="33"/>
  <c r="J22" i="14"/>
  <c r="K45" i="14"/>
  <c r="G135" i="14" s="1"/>
  <c r="J64" i="14"/>
  <c r="F109" i="16"/>
  <c r="BU2" i="33" s="1"/>
  <c r="K61" i="14"/>
  <c r="G136" i="14" s="1"/>
  <c r="J73" i="14"/>
  <c r="J96" i="14"/>
  <c r="F43" i="16"/>
  <c r="AB2" i="33" s="1"/>
  <c r="F111" i="16"/>
  <c r="BW2" i="33" s="1"/>
  <c r="J23" i="14"/>
  <c r="J65" i="14"/>
  <c r="F56" i="16"/>
  <c r="AL2" i="33" s="1"/>
  <c r="F70" i="16"/>
  <c r="F94" i="16"/>
  <c r="BL2" i="33" s="1"/>
  <c r="F61" i="16"/>
  <c r="F67" i="16" s="1"/>
  <c r="J48" i="14"/>
  <c r="J60" i="14"/>
  <c r="J116" i="14"/>
  <c r="J99" i="14"/>
  <c r="H121" i="16"/>
  <c r="E9" i="17" s="1"/>
  <c r="E14" i="17" s="1"/>
  <c r="G121" i="16"/>
  <c r="F25" i="22"/>
  <c r="F29" i="22"/>
  <c r="K14" i="21"/>
  <c r="G5" i="22" s="1"/>
  <c r="F16" i="22"/>
  <c r="F20" i="22"/>
  <c r="F24" i="22"/>
  <c r="F28" i="22"/>
  <c r="F32" i="22"/>
  <c r="F17" i="22"/>
  <c r="F33" i="22"/>
  <c r="F15" i="22"/>
  <c r="F19" i="22"/>
  <c r="F23" i="22"/>
  <c r="F27" i="22"/>
  <c r="F31" i="22"/>
  <c r="F35" i="22"/>
  <c r="F21" i="22"/>
  <c r="F38" i="22"/>
  <c r="F18" i="22"/>
  <c r="F22" i="22"/>
  <c r="F26" i="22"/>
  <c r="F30" i="22"/>
  <c r="M24" i="18"/>
  <c r="K26" i="14"/>
  <c r="I19" i="18"/>
  <c r="L19" i="18"/>
  <c r="M19" i="18"/>
  <c r="D9" i="17" l="1"/>
  <c r="J32" i="19"/>
  <c r="I50" i="22"/>
  <c r="J47" i="22"/>
  <c r="AB4" i="37"/>
  <c r="J15" i="22"/>
  <c r="I40" i="22"/>
  <c r="I42" i="22" s="1"/>
  <c r="J38" i="22"/>
  <c r="J36" i="22"/>
  <c r="K15" i="22"/>
  <c r="J7" i="22"/>
  <c r="D4" i="37"/>
  <c r="J6" i="22"/>
  <c r="C4" i="37"/>
  <c r="E16" i="17"/>
  <c r="E19" i="17" s="1"/>
  <c r="E21" i="17" s="1"/>
  <c r="E23" i="17" s="1"/>
  <c r="BS2" i="33"/>
  <c r="F115" i="16"/>
  <c r="BE2" i="33"/>
  <c r="F100" i="16"/>
  <c r="F58" i="16"/>
  <c r="U126" i="14"/>
  <c r="K126" i="14"/>
  <c r="U127" i="14"/>
  <c r="J109" i="14"/>
  <c r="J76" i="14"/>
  <c r="J124" i="14"/>
  <c r="J67" i="14"/>
  <c r="G35" i="14"/>
  <c r="G138" i="14"/>
  <c r="J93" i="14"/>
  <c r="G34" i="14"/>
  <c r="F52" i="16"/>
  <c r="J45" i="14"/>
  <c r="G137" i="14"/>
  <c r="K127" i="14"/>
  <c r="J26" i="14"/>
  <c r="F84" i="16"/>
  <c r="J87" i="14"/>
  <c r="F36" i="16"/>
  <c r="J61" i="14"/>
  <c r="F78" i="16"/>
  <c r="AT2" i="33"/>
  <c r="AN2" i="33"/>
  <c r="H5" i="22"/>
  <c r="G8" i="22"/>
  <c r="M21" i="18"/>
  <c r="I36" i="58" s="1"/>
  <c r="G134" i="14"/>
  <c r="B2" i="33"/>
  <c r="F17" i="16"/>
  <c r="D14" i="17" l="1"/>
  <c r="D16" i="17" s="1"/>
  <c r="D19" i="17" s="1"/>
  <c r="D21" i="17" s="1"/>
  <c r="D23" i="17" s="1"/>
  <c r="E25" i="17" s="1"/>
  <c r="F117" i="16"/>
  <c r="F121" i="16" s="1"/>
  <c r="J33" i="19"/>
  <c r="K11" i="58" s="1" a="1"/>
  <c r="K11" i="58" s="1"/>
  <c r="J50" i="22"/>
  <c r="AB5" i="37"/>
  <c r="K47" i="22"/>
  <c r="L15" i="22"/>
  <c r="K36" i="22"/>
  <c r="J40" i="22"/>
  <c r="J42" i="22" s="1"/>
  <c r="K38" i="22"/>
  <c r="K6" i="22"/>
  <c r="C5" i="37"/>
  <c r="D5" i="37"/>
  <c r="K7" i="22"/>
  <c r="J126" i="14"/>
  <c r="I113" i="14" s="1"/>
  <c r="G140" i="14"/>
  <c r="J127" i="14"/>
  <c r="I5" i="22"/>
  <c r="H8" i="22"/>
  <c r="G10" i="22"/>
  <c r="G11" i="22" s="1"/>
  <c r="G44" i="22" s="1"/>
  <c r="E29" i="17"/>
  <c r="E31" i="17" s="1"/>
  <c r="M23" i="18"/>
  <c r="M27" i="18" s="1"/>
  <c r="I35" i="58" s="1"/>
  <c r="I37" i="58" s="1" a="1"/>
  <c r="I37" i="58" s="1"/>
  <c r="AB6" i="37" l="1"/>
  <c r="K50" i="22"/>
  <c r="L47" i="22"/>
  <c r="K40" i="22"/>
  <c r="L38" i="22"/>
  <c r="K42" i="22"/>
  <c r="M15" i="22"/>
  <c r="L36" i="22"/>
  <c r="D6" i="37"/>
  <c r="L7" i="22"/>
  <c r="C6" i="37"/>
  <c r="L6" i="22"/>
  <c r="I112" i="14"/>
  <c r="I99" i="14"/>
  <c r="I123" i="14"/>
  <c r="I43" i="14"/>
  <c r="I87" i="14"/>
  <c r="I32" i="14"/>
  <c r="I108" i="14"/>
  <c r="I106" i="14"/>
  <c r="I83" i="14"/>
  <c r="I74" i="14"/>
  <c r="I75" i="14"/>
  <c r="I121" i="14"/>
  <c r="I41" i="14"/>
  <c r="I21" i="14"/>
  <c r="I85" i="14"/>
  <c r="I118" i="14"/>
  <c r="I51" i="14"/>
  <c r="I105" i="14"/>
  <c r="I66" i="14"/>
  <c r="I86" i="14"/>
  <c r="I92" i="14"/>
  <c r="I98" i="14"/>
  <c r="I20" i="14"/>
  <c r="I65" i="14"/>
  <c r="I72" i="14"/>
  <c r="I82" i="14"/>
  <c r="I44" i="14"/>
  <c r="I59" i="14"/>
  <c r="I49" i="14"/>
  <c r="I31" i="14"/>
  <c r="I24" i="14"/>
  <c r="I54" i="14"/>
  <c r="I34" i="14"/>
  <c r="I57" i="14"/>
  <c r="I80" i="14"/>
  <c r="I120" i="14"/>
  <c r="I58" i="14"/>
  <c r="I30" i="14"/>
  <c r="I109" i="14"/>
  <c r="I40" i="14"/>
  <c r="I36" i="14"/>
  <c r="I122" i="14"/>
  <c r="I39" i="14"/>
  <c r="I107" i="14"/>
  <c r="I26" i="14"/>
  <c r="I48" i="14"/>
  <c r="I35" i="14"/>
  <c r="I37" i="14"/>
  <c r="I52" i="14"/>
  <c r="I84" i="14"/>
  <c r="I56" i="14"/>
  <c r="I70" i="14"/>
  <c r="I97" i="14"/>
  <c r="I61" i="14"/>
  <c r="I91" i="14"/>
  <c r="I42" i="14"/>
  <c r="I101" i="14"/>
  <c r="I22" i="14"/>
  <c r="I96" i="14"/>
  <c r="I100" i="14"/>
  <c r="I45" i="14"/>
  <c r="I104" i="14"/>
  <c r="I25" i="14"/>
  <c r="I117" i="14"/>
  <c r="I64" i="14"/>
  <c r="I23" i="14"/>
  <c r="I38" i="14"/>
  <c r="I73" i="14"/>
  <c r="I50" i="14"/>
  <c r="I90" i="14"/>
  <c r="I29" i="14"/>
  <c r="I55" i="14"/>
  <c r="I79" i="14"/>
  <c r="I71" i="14"/>
  <c r="I76" i="14"/>
  <c r="I60" i="14"/>
  <c r="I116" i="14"/>
  <c r="I93" i="14"/>
  <c r="I53" i="14"/>
  <c r="I33" i="14"/>
  <c r="I67" i="14"/>
  <c r="I119" i="14"/>
  <c r="I103" i="14"/>
  <c r="I102" i="14"/>
  <c r="I81" i="14"/>
  <c r="I124" i="14"/>
  <c r="G53" i="22"/>
  <c r="G52" i="22"/>
  <c r="I8" i="22"/>
  <c r="J5" i="22"/>
  <c r="H10" i="22"/>
  <c r="H11" i="22" s="1"/>
  <c r="H44" i="22" s="1"/>
  <c r="I13" i="29"/>
  <c r="M29" i="18"/>
  <c r="R2" i="32"/>
  <c r="E33" i="17"/>
  <c r="AB7" i="37" l="1"/>
  <c r="L50" i="22"/>
  <c r="M47" i="22"/>
  <c r="F69" i="22"/>
  <c r="M36" i="22"/>
  <c r="L40" i="22"/>
  <c r="L42" i="22" s="1"/>
  <c r="M38" i="22"/>
  <c r="M6" i="22"/>
  <c r="C7" i="37"/>
  <c r="M7" i="22"/>
  <c r="D7" i="37"/>
  <c r="I10" i="22"/>
  <c r="I11" i="22" s="1"/>
  <c r="I44" i="22" s="1"/>
  <c r="K5" i="22"/>
  <c r="J8" i="22"/>
  <c r="H53" i="22"/>
  <c r="H52" i="22"/>
  <c r="S2" i="32"/>
  <c r="E36" i="17"/>
  <c r="E38" i="17" s="1"/>
  <c r="I14" i="29"/>
  <c r="I15" i="29" s="1"/>
  <c r="I25" i="29" s="1"/>
  <c r="N10" i="29" s="1"/>
  <c r="N124" i="29" s="1"/>
  <c r="M50" i="22" l="1"/>
  <c r="F101" i="22"/>
  <c r="AB8" i="37"/>
  <c r="M40" i="22"/>
  <c r="F92" i="22"/>
  <c r="M42" i="22"/>
  <c r="G69" i="22"/>
  <c r="F90" i="22"/>
  <c r="F60" i="22"/>
  <c r="C8" i="37"/>
  <c r="D8" i="37"/>
  <c r="F61" i="22"/>
  <c r="L5" i="22"/>
  <c r="K8" i="22"/>
  <c r="I52" i="22"/>
  <c r="I53" i="22"/>
  <c r="J10" i="22"/>
  <c r="J11" i="22" s="1"/>
  <c r="J44" i="22" s="1"/>
  <c r="H17" i="19"/>
  <c r="H18" i="19" s="1"/>
  <c r="K128" i="14" s="1"/>
  <c r="B2" i="44"/>
  <c r="G101" i="22" l="1"/>
  <c r="AB9" i="37"/>
  <c r="F104" i="22"/>
  <c r="H69" i="22"/>
  <c r="G90" i="22"/>
  <c r="F94" i="22"/>
  <c r="F96" i="22" s="1"/>
  <c r="G92" i="22"/>
  <c r="G61" i="22"/>
  <c r="D9" i="37"/>
  <c r="C9" i="37"/>
  <c r="G60" i="22"/>
  <c r="K10" i="22"/>
  <c r="K11" i="22" s="1"/>
  <c r="K44" i="22" s="1"/>
  <c r="J52" i="22"/>
  <c r="J53" i="22"/>
  <c r="L8" i="22"/>
  <c r="M5" i="22"/>
  <c r="AB10" i="37" l="1"/>
  <c r="G104" i="22"/>
  <c r="H101" i="22"/>
  <c r="G94" i="22"/>
  <c r="H92" i="22"/>
  <c r="G96" i="22"/>
  <c r="I69" i="22"/>
  <c r="H90" i="22"/>
  <c r="C10" i="37"/>
  <c r="H60" i="22"/>
  <c r="H61" i="22"/>
  <c r="D10" i="37"/>
  <c r="K53" i="22"/>
  <c r="K52" i="22"/>
  <c r="M8" i="22"/>
  <c r="F59" i="22"/>
  <c r="L10" i="22"/>
  <c r="L11" i="22" s="1"/>
  <c r="L44" i="22" s="1"/>
  <c r="AB11" i="37" l="1"/>
  <c r="H104" i="22"/>
  <c r="I101" i="22"/>
  <c r="J69" i="22"/>
  <c r="I90" i="22"/>
  <c r="H94" i="22"/>
  <c r="H96" i="22" s="1"/>
  <c r="I92" i="22"/>
  <c r="C11" i="37"/>
  <c r="I60" i="22"/>
  <c r="I61" i="22"/>
  <c r="D11" i="37"/>
  <c r="G59" i="22"/>
  <c r="F62" i="22"/>
  <c r="M10" i="22"/>
  <c r="M11" i="22" s="1"/>
  <c r="M44" i="22" s="1"/>
  <c r="L53" i="22"/>
  <c r="L52" i="22"/>
  <c r="I104" i="22" l="1"/>
  <c r="J101" i="22"/>
  <c r="AB12" i="37"/>
  <c r="I94" i="22"/>
  <c r="I96" i="22" s="1"/>
  <c r="J92" i="22"/>
  <c r="J90" i="22"/>
  <c r="K69" i="22"/>
  <c r="J61" i="22"/>
  <c r="D12" i="37"/>
  <c r="C12" i="37"/>
  <c r="J60" i="22"/>
  <c r="F64" i="22"/>
  <c r="F65" i="22" s="1"/>
  <c r="F98" i="22" s="1"/>
  <c r="M52" i="22"/>
  <c r="M53" i="22"/>
  <c r="G62" i="22"/>
  <c r="H59" i="22"/>
  <c r="J104" i="22" l="1"/>
  <c r="AB13" i="37"/>
  <c r="K101" i="22"/>
  <c r="L69" i="22"/>
  <c r="K90" i="22"/>
  <c r="J94" i="22"/>
  <c r="J96" i="22" s="1"/>
  <c r="K92" i="22"/>
  <c r="C13" i="37"/>
  <c r="K60" i="22"/>
  <c r="D13" i="37"/>
  <c r="K61" i="22"/>
  <c r="G64" i="22"/>
  <c r="G65" i="22" s="1"/>
  <c r="G98" i="22" s="1"/>
  <c r="H62" i="22"/>
  <c r="I59" i="22"/>
  <c r="F107" i="22"/>
  <c r="F106" i="22"/>
  <c r="AB14" i="37" l="1"/>
  <c r="K104" i="22"/>
  <c r="L101" i="22"/>
  <c r="L92" i="22"/>
  <c r="K94" i="22"/>
  <c r="K96" i="22" s="1"/>
  <c r="M69" i="22"/>
  <c r="M90" i="22" s="1"/>
  <c r="L90" i="22"/>
  <c r="L61" i="22"/>
  <c r="D14" i="37"/>
  <c r="L60" i="22"/>
  <c r="C14" i="37"/>
  <c r="H64" i="22"/>
  <c r="H65" i="22" s="1"/>
  <c r="H98" i="22" s="1"/>
  <c r="G107" i="22"/>
  <c r="G106" i="22"/>
  <c r="J59" i="22"/>
  <c r="I62" i="22"/>
  <c r="AB15" i="37" l="1"/>
  <c r="L104" i="22"/>
  <c r="M101" i="22"/>
  <c r="M92" i="22"/>
  <c r="M94" i="22" s="1"/>
  <c r="M96" i="22" s="1"/>
  <c r="L94" i="22"/>
  <c r="L96" i="22" s="1"/>
  <c r="M60" i="22"/>
  <c r="C16" i="37" s="1"/>
  <c r="C15" i="37"/>
  <c r="D15" i="37"/>
  <c r="M61" i="22"/>
  <c r="D16" i="37" s="1"/>
  <c r="H107" i="22"/>
  <c r="H106" i="22"/>
  <c r="I64" i="22"/>
  <c r="I65" i="22" s="1"/>
  <c r="I98" i="22" s="1"/>
  <c r="K59" i="22"/>
  <c r="J62" i="22"/>
  <c r="M104" i="22" l="1"/>
  <c r="AB16" i="37"/>
  <c r="I106" i="22"/>
  <c r="I107" i="22"/>
  <c r="J64" i="22"/>
  <c r="J65" i="22" s="1"/>
  <c r="J98" i="22" s="1"/>
  <c r="K62" i="22"/>
  <c r="L59" i="22"/>
  <c r="J107" i="22" l="1"/>
  <c r="J106" i="22"/>
  <c r="M59" i="22"/>
  <c r="M62" i="22" s="1"/>
  <c r="L62" i="22"/>
  <c r="K64" i="22"/>
  <c r="K65" i="22" s="1"/>
  <c r="K98" i="22" s="1"/>
  <c r="M64" i="22" l="1"/>
  <c r="M65" i="22" s="1"/>
  <c r="M98" i="22" s="1"/>
  <c r="L64" i="22"/>
  <c r="L65" i="22" s="1"/>
  <c r="L98" i="22" s="1"/>
  <c r="K107" i="22"/>
  <c r="K106" i="22"/>
  <c r="L107" i="22" l="1"/>
  <c r="L106" i="22"/>
  <c r="M106" i="22"/>
  <c r="M107"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tc={B7246287-81F5-461E-A540-F848EEB49E90}</author>
  </authors>
  <commentList>
    <comment ref="B22" authorId="0" shapeId="0" xr:uid="{B7246287-81F5-461E-A540-F848EEB49E90}">
      <text>
        <t>[Threaded comment]
Your version of Excel allows you to read this threaded comment; however, any edits to it will get removed if the file is opened in a newer version of Excel. Learn more: https://go.microsoft.com/fwlink/?linkid=870924
Comment:
    This should be simply called, "public hearing" if we want these forms to be general for all borrowers. The link to the Commission meeting schedule should be removed for non-Commission deals.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D5" authorId="0" shapeId="0" xr:uid="{00000000-0006-0000-1100-000001000000}">
      <text>
        <r>
          <rPr>
            <sz val="9"/>
            <color indexed="81"/>
            <rFont val="Tahoma"/>
            <family val="2"/>
          </rPr>
          <t>Type "Yes" or "No" into cell for form to calculate correctly.</t>
        </r>
        <r>
          <rPr>
            <b/>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J3" authorId="0" shapeId="0" xr:uid="{00000000-0006-0000-1700-000001000000}">
      <text>
        <r>
          <rPr>
            <sz val="9"/>
            <color indexed="81"/>
            <rFont val="Tahoma"/>
            <family val="2"/>
          </rPr>
          <t xml:space="preserve">Maximum Achievable Rents are the lesser of the Net Maximum Tax Credit Rents or the rents concluded in the market study. 
Enter Proposed Rents if the project is not using LIHTC.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Harrington, Sean (COM)</author>
  </authors>
  <commentList>
    <comment ref="G46" authorId="0" shapeId="0" xr:uid="{FF26CAC0-DBC6-4332-A267-B76C5DD68096}">
      <text>
        <r>
          <rPr>
            <b/>
            <sz val="9"/>
            <color indexed="81"/>
            <rFont val="Tahoma"/>
            <family val="2"/>
          </rPr>
          <t>Client Assistance Costs:</t>
        </r>
        <r>
          <rPr>
            <sz val="9"/>
            <color indexed="81"/>
            <rFont val="Tahoma"/>
            <family val="2"/>
          </rPr>
          <t xml:space="preserve">
Client Assistance costs should be used for one-time expenses. Costs may include: background checks, security deposits, moving costs, costs for apartment set-up (furniture bedding, dishes, etc.), and utility assistance. This figure should represent an annual estimate.
</t>
        </r>
      </text>
    </comment>
    <comment ref="G48" authorId="0" shapeId="0" xr:uid="{2F0CDA28-261D-4660-9DC5-B5121502D159}">
      <text>
        <r>
          <rPr>
            <b/>
            <sz val="9"/>
            <color indexed="81"/>
            <rFont val="Tahoma"/>
            <family val="2"/>
          </rPr>
          <t>Equipment:</t>
        </r>
        <r>
          <rPr>
            <sz val="9"/>
            <color indexed="81"/>
            <rFont val="Tahoma"/>
            <family val="2"/>
          </rPr>
          <t xml:space="preserve">
</t>
        </r>
        <r>
          <rPr>
            <b/>
            <sz val="9"/>
            <color indexed="81"/>
            <rFont val="Tahoma"/>
            <family val="2"/>
          </rPr>
          <t>Projects in King County Only</t>
        </r>
        <r>
          <rPr>
            <sz val="9"/>
            <color indexed="81"/>
            <rFont val="Tahoma"/>
            <family val="2"/>
          </rPr>
          <t>: Equipment is allowed as a one-time expense in the first year of the budget</t>
        </r>
      </text>
    </comment>
    <comment ref="F55" authorId="0" shapeId="0" xr:uid="{8DAFF50E-E589-4382-A932-42EC1248C255}">
      <text>
        <r>
          <rPr>
            <b/>
            <sz val="9"/>
            <color indexed="81"/>
            <rFont val="Tahoma"/>
            <family val="2"/>
          </rPr>
          <t>Project Administrative Costs:</t>
        </r>
        <r>
          <rPr>
            <sz val="9"/>
            <color indexed="81"/>
            <rFont val="Tahoma"/>
            <family val="2"/>
          </rPr>
          <t xml:space="preserve">
Administrative costs are capped.  Please consult with your funders to confirm the limits.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<sst xmlns="http://schemas.openxmlformats.org/spreadsheetml/2006/main" count="1818" uniqueCount="1355">
  <si>
    <t>2024 Bond/Tax Credit Application</t>
  </si>
  <si>
    <t>Application Checklist</t>
  </si>
  <si>
    <t>This checklist includes all the materials that are required as part of the submission of the 2024 Bond/Tax Credit Application. If a checklist item does not apply to the project, select N/A. Documents must be uploaded through the Multifamily Developer Portal.</t>
  </si>
  <si>
    <t>Application Checklists &amp; Fees</t>
  </si>
  <si>
    <t>Portfolio Checklist (if applicable)</t>
  </si>
  <si>
    <t>Application Fee</t>
  </si>
  <si>
    <t>Signature Page</t>
  </si>
  <si>
    <t>Project Description</t>
  </si>
  <si>
    <t>Acquisition Credit</t>
  </si>
  <si>
    <t>Attachments</t>
  </si>
  <si>
    <t>Architectural Rendering or Pictures of Development (pdf or jpg)</t>
  </si>
  <si>
    <t>Community Revitalization Plan (CRP) Documentation</t>
  </si>
  <si>
    <t>Building Identification Number (BIN) Request Form (If applicable)</t>
  </si>
  <si>
    <t>Certification Regarding Acquisition Credit</t>
  </si>
  <si>
    <t>Site Control</t>
  </si>
  <si>
    <t>Documentation of Site Control</t>
  </si>
  <si>
    <t>Title Report</t>
  </si>
  <si>
    <t>Land Lease (if Project is on leased land)</t>
  </si>
  <si>
    <t>Evergreen Sustainable Development Standard (ESDS)</t>
  </si>
  <si>
    <t>ESDS Checklist</t>
  </si>
  <si>
    <t>Evergreen Owner Certification</t>
  </si>
  <si>
    <t>Project Priority Survey</t>
  </si>
  <si>
    <t>Sustainable Development Outline</t>
  </si>
  <si>
    <t>Need and Populations Served</t>
  </si>
  <si>
    <t>Population Served</t>
  </si>
  <si>
    <t>Market Study</t>
  </si>
  <si>
    <t>Novogradac Average Income Test Worksheet (If applicable)</t>
  </si>
  <si>
    <t>Consistency with Consolidated Plan Letter</t>
  </si>
  <si>
    <t>Notification of Public Housing Authority</t>
  </si>
  <si>
    <t xml:space="preserve">Written agreement from Public Funders re: Average Income Test (If applicable) </t>
  </si>
  <si>
    <t>Written agreement from Lender re: Average Income Test (If applicable)</t>
  </si>
  <si>
    <t>Written agreement from Investor re: Average Income Test (If applicable)</t>
  </si>
  <si>
    <t>Approved modifications to current Regulatory Agreement(s) (If applicable)</t>
  </si>
  <si>
    <t>Relocation</t>
  </si>
  <si>
    <t>Relocation Plan</t>
  </si>
  <si>
    <t>Relocation Plan Approval Letter</t>
  </si>
  <si>
    <t>Project Schedule</t>
  </si>
  <si>
    <t>Architect's Permitting Schedule</t>
  </si>
  <si>
    <t>Development Budget</t>
  </si>
  <si>
    <t>Sources and Uses</t>
  </si>
  <si>
    <t>LIHTC Eligible Basis</t>
  </si>
  <si>
    <t>LIHTC Calculation</t>
  </si>
  <si>
    <t>Total Development Cost (TDC) Limit Calculation</t>
  </si>
  <si>
    <t>Documentation of QCT/DDA status for 130% Basis Boost</t>
  </si>
  <si>
    <t>Total Development Cost Limit Exemption/Waiver Request and Approval Letter</t>
  </si>
  <si>
    <t>Project Financing</t>
  </si>
  <si>
    <t>Financing Terms</t>
  </si>
  <si>
    <t>Historic Rehabilitation Tax Credits</t>
  </si>
  <si>
    <t>Lenders' signed term sheet(s) accepted by the borrower</t>
  </si>
  <si>
    <t>Proof of Appraisal deposit(s)</t>
  </si>
  <si>
    <t>Investor's Letter of Intent (LOI)</t>
  </si>
  <si>
    <t>Funders' Commitment Letters</t>
  </si>
  <si>
    <t>Sponsor Equity</t>
  </si>
  <si>
    <t>Certification of Ability to Contribute Equity to the Project</t>
  </si>
  <si>
    <t>FHA Insurance</t>
  </si>
  <si>
    <t>Invitation from HUD to apply for FHA Mortgage Insurance</t>
  </si>
  <si>
    <t>USDA Rural Development (RD)</t>
  </si>
  <si>
    <t>Letter from RD indicating completed application submission</t>
  </si>
  <si>
    <t>Historic Rehabilitation Tax Credits (RTC)</t>
  </si>
  <si>
    <t>Breakout of residential and commercial or other non-residential Qualified Rehab Expenses</t>
  </si>
  <si>
    <t>Explanation of differences between residential Qualified Rehabilitation Expenses and Total Project Costs</t>
  </si>
  <si>
    <t>Detailed calculation of the Historic RTC proceeds for the Residential portion of the project</t>
  </si>
  <si>
    <t>Utility Incentive Form</t>
  </si>
  <si>
    <t>Completed Utility Incentive Contact Form</t>
  </si>
  <si>
    <t>Project Operations</t>
  </si>
  <si>
    <t>Project Rents</t>
  </si>
  <si>
    <t>Operating Pro Forma</t>
  </si>
  <si>
    <t>Documentation of utility allowance calculations and schedule</t>
  </si>
  <si>
    <t xml:space="preserve">Projects with Rental Assistance:  </t>
  </si>
  <si>
    <t>Copy of the Rental Subsidy Contract</t>
  </si>
  <si>
    <t>Project Team</t>
  </si>
  <si>
    <t>Developer and Ownership</t>
  </si>
  <si>
    <t>Property Management History and Resumes</t>
  </si>
  <si>
    <t>Identity of Interest Information</t>
  </si>
  <si>
    <t>Development Consultant Agreement (if applicable)</t>
  </si>
  <si>
    <t>Certification Regarding Financial Solvency and Litigation Status</t>
  </si>
  <si>
    <t>Consent Granting Signature Authority</t>
  </si>
  <si>
    <t>IRS notification of Ownership Entity's federal identification number</t>
  </si>
  <si>
    <t>Secretary of State Certificate of Existence for Ownership Entity</t>
  </si>
  <si>
    <t>Organizational chart identifying each entity or individual with an ownership interest in the Project, including percentage of ownership</t>
  </si>
  <si>
    <t>Property Management Capacity</t>
  </si>
  <si>
    <t>Property Management Agreement or Letter of Intent</t>
  </si>
  <si>
    <t>Resumes of Property Management Team</t>
  </si>
  <si>
    <t>List of properties managed</t>
  </si>
  <si>
    <t>Nonprofit Sponsor</t>
  </si>
  <si>
    <t>Nonprofit Organization's IRS determination letter</t>
  </si>
  <si>
    <t>Articles of incorporation as filed with the Sec. of State</t>
  </si>
  <si>
    <t>Bylaws and/or other governing instruments of the organization</t>
  </si>
  <si>
    <t>Evidence of ownership and material participation</t>
  </si>
  <si>
    <t>Certification Nonprofit is not affiliated with a for-profit organization</t>
  </si>
  <si>
    <t>Board Member List</t>
  </si>
  <si>
    <t>Bond/Tax Credit Program Scoring</t>
  </si>
  <si>
    <t>Scoring Worksheet</t>
  </si>
  <si>
    <t>Cost Efficient Development</t>
  </si>
  <si>
    <t>Construction Cost Estimate from General Contractor (GC) with relevant costs highlighted</t>
  </si>
  <si>
    <t>Explanation of cost drivers, cost/benefit analysis, and the 'boost' amount</t>
  </si>
  <si>
    <t>Overcoming Historic and Systemic Barriers for BIPOC Developers</t>
  </si>
  <si>
    <t>Sole Entity Sponsor Nonprofit: List of board members/ED self-certification form(s)</t>
  </si>
  <si>
    <t xml:space="preserve">Sole Entity Sponsor For-Profit: Documentation of &gt;50% ownership of firm by BIPOC individuals that defines specific duties, roles, and financial breakdown of fees </t>
  </si>
  <si>
    <t>Partnerships: Agreement executed between the partnering entity(ies) that defines specific duties, roles, and financial breakdown of fees and risks</t>
  </si>
  <si>
    <t>Projects that are By and For the Community</t>
  </si>
  <si>
    <t>For points in long-term CBO Ownership: Agreement executed between the partnering entity(ies) that defines Year 15 provisions</t>
  </si>
  <si>
    <t>Benefit Agreement with Community Based Organizaton (provided by CBO) if applicable</t>
  </si>
  <si>
    <t>Potential Tenant Engagement Response Form</t>
  </si>
  <si>
    <t>Property Type</t>
  </si>
  <si>
    <t>Adaptive Reuse: Letter from project architect</t>
  </si>
  <si>
    <t>Historic: Evidence of historic designation and completion of Form 7B</t>
  </si>
  <si>
    <t>Brownfield: Phase II Environmental Site Assessment and remediation plan</t>
  </si>
  <si>
    <t>Energy Efficiency, Healthy Living, &amp; Renewable Energy (New Construction only)</t>
  </si>
  <si>
    <t>Assessment from Energy Consultant or Engineer on how 2021 WSEC will be met for solar, additional efficiency, and EV charging</t>
  </si>
  <si>
    <t>Solar Options (New Construction and Rehab)</t>
  </si>
  <si>
    <t>Architect's Certification</t>
  </si>
  <si>
    <t>Solar Contractor's Assessment</t>
  </si>
  <si>
    <t>Electric Vehicle Charging Stations (New Construction and Rehab)</t>
  </si>
  <si>
    <t>Site Plan showing which Residential spaces will have Charging Stations</t>
  </si>
  <si>
    <t>Energy Efficient Buildings (New Construction)</t>
  </si>
  <si>
    <t>Letter from Energy Efficiency Consultant/Architect/or Engineer detailing measures to score 10 ESDS 5.02a points</t>
  </si>
  <si>
    <t>Heat Pump Option (Rehab)</t>
  </si>
  <si>
    <t>Compliance Summary</t>
  </si>
  <si>
    <t>Balanced Ventilation with Wildfire Smoke Filters Option (Rehab)</t>
  </si>
  <si>
    <t>Rehabilitation of Major Systems (Preservation)</t>
  </si>
  <si>
    <t>Capital Needs Assessment (CNA)</t>
  </si>
  <si>
    <t>Portfolio Application Checklist</t>
  </si>
  <si>
    <r>
      <rPr>
        <b/>
        <sz val="12"/>
        <rFont val="Calibri"/>
        <family val="2"/>
        <scheme val="minor"/>
      </rPr>
      <t xml:space="preserve">The checklist below is </t>
    </r>
    <r>
      <rPr>
        <b/>
        <u/>
        <sz val="12"/>
        <rFont val="Calibri"/>
        <family val="2"/>
        <scheme val="minor"/>
      </rPr>
      <t>IN ADDITION</t>
    </r>
    <r>
      <rPr>
        <b/>
        <sz val="12"/>
        <rFont val="Calibri"/>
        <family val="2"/>
        <scheme val="minor"/>
      </rPr>
      <t xml:space="preserve"> to submitting a completed application package covering the entire portfolio which should include roll up summaries of, for example, total units, sources and uses, operating pro forma, and eligible basis and equity gap calculation portfolio-wide.</t>
    </r>
  </si>
  <si>
    <r>
      <rPr>
        <b/>
        <u/>
        <sz val="11"/>
        <rFont val="Calibri"/>
        <family val="2"/>
        <scheme val="minor"/>
      </rPr>
      <t>Note:</t>
    </r>
    <r>
      <rPr>
        <sz val="11"/>
        <rFont val="Calibri"/>
        <family val="2"/>
        <scheme val="minor"/>
      </rPr>
      <t xml:space="preserve"> A </t>
    </r>
    <r>
      <rPr>
        <i/>
        <sz val="11"/>
        <rFont val="Calibri"/>
        <family val="2"/>
        <scheme val="minor"/>
      </rPr>
      <t>Portfolio Application</t>
    </r>
    <r>
      <rPr>
        <sz val="11"/>
        <rFont val="Calibri"/>
        <family val="2"/>
        <scheme val="minor"/>
      </rPr>
      <t xml:space="preserve"> is defined as a combination of properties and/or developments that are non-contiguous and may span across several neighborhoods and/or cities.</t>
    </r>
  </si>
  <si>
    <t>Portfolio Application Summary</t>
  </si>
  <si>
    <t>Cover Letter describing structure/nature of the portfolio project</t>
  </si>
  <si>
    <t>Acquisition/Rehab of Property(ies) with current Regulatory Agreement(s)</t>
  </si>
  <si>
    <t>OID/TC# associated with each Property</t>
  </si>
  <si>
    <t>Expiration date(s) of current Regulatory Agreement(s)</t>
  </si>
  <si>
    <t xml:space="preserve">Proposed and approved modifications to current Regulatory Agreement(s) </t>
  </si>
  <si>
    <t>Required by Site</t>
  </si>
  <si>
    <t>Historic Rehabilitation Tax Credits (RTC) (If applicable)</t>
  </si>
  <si>
    <t>Operating Subsidies</t>
  </si>
  <si>
    <t>Personnel Expenses</t>
  </si>
  <si>
    <t>Other Site Level Information (Not required if no variation)</t>
  </si>
  <si>
    <t>Scoring Worksheet (if electing set-asides and/or other points by property)</t>
  </si>
  <si>
    <t>APPLICATION FEE</t>
  </si>
  <si>
    <t>Please remit your application fee via ACH or wire. Payment instructions will be provided to you in the online application portal.</t>
  </si>
  <si>
    <t>Projects using Commission Issued Bond with 4% Tax Credits:</t>
  </si>
  <si>
    <t>The Application Fee is $7,500 for a project with a single site plus $1,000 for each additional site.</t>
  </si>
  <si>
    <t>Non Commission Bonds with 4% Tax Credits:</t>
  </si>
  <si>
    <t>The Application Fee is $4,000 for a project with a single site plus $1,000 for each additional site.</t>
  </si>
  <si>
    <t>Issuer of Tax-Exempt Bonds</t>
  </si>
  <si>
    <t>Commission</t>
  </si>
  <si>
    <t>Total Number of Sites</t>
  </si>
  <si>
    <t>Total Application Fee Due</t>
  </si>
  <si>
    <t>Re-submittal from Jan 2021</t>
  </si>
  <si>
    <t>New Application</t>
  </si>
  <si>
    <t>Yes</t>
  </si>
  <si>
    <t>No</t>
  </si>
  <si>
    <t xml:space="preserve">	Site__c</t>
  </si>
  <si>
    <t>Address_1__c</t>
  </si>
  <si>
    <t>Address_2__c</t>
  </si>
  <si>
    <t>Type__c</t>
  </si>
  <si>
    <t>RegAgmt_LIH_Units__c</t>
  </si>
  <si>
    <t>RegAgmt_CAU_Units__c</t>
  </si>
  <si>
    <t>RegAgmt_Market_Units__c</t>
  </si>
  <si>
    <t>NC_Rehab_PIS_Date__c</t>
  </si>
  <si>
    <t>BIN__c</t>
  </si>
  <si>
    <t>PROJECT DESCRIPTION</t>
  </si>
  <si>
    <t xml:space="preserve">1. </t>
  </si>
  <si>
    <t>Project Name:</t>
  </si>
  <si>
    <t>2.</t>
  </si>
  <si>
    <r>
      <t xml:space="preserve">Project Type </t>
    </r>
    <r>
      <rPr>
        <sz val="12"/>
        <color indexed="8"/>
        <rFont val="Arial"/>
        <family val="2"/>
      </rPr>
      <t>(Check all that apply):</t>
    </r>
  </si>
  <si>
    <t>New Construction</t>
  </si>
  <si>
    <t>Acquisition</t>
  </si>
  <si>
    <t>Rehabilitation</t>
  </si>
  <si>
    <t>Refinance</t>
  </si>
  <si>
    <t>Addition</t>
  </si>
  <si>
    <t>Demolition, of what?</t>
  </si>
  <si>
    <t>3.</t>
  </si>
  <si>
    <t>Project Narrative</t>
  </si>
  <si>
    <t xml:space="preserve">Please provide a written narrative of your project, including the location in the community, the target population, project amenities, and any unique project characteristics. </t>
  </si>
  <si>
    <t>4.</t>
  </si>
  <si>
    <t>Rehabilitation Projects</t>
  </si>
  <si>
    <t xml:space="preserve">Please give a brief description of the condition of the buildings to be rehabilitated and describe the scope of the proposed rehabilitation. </t>
  </si>
  <si>
    <t>5.</t>
  </si>
  <si>
    <t>Is your project, as proposed, zoned for the intended use?</t>
  </si>
  <si>
    <t>If not, please describe the zoning variance and the process for approval:</t>
  </si>
  <si>
    <t>6.</t>
  </si>
  <si>
    <t xml:space="preserve">Has your project obtained all applicable local land use approvals that are subject to the discretion of a public body, such as the city or county council? </t>
  </si>
  <si>
    <t>If not, please describe the approvals needed and the process to receive those approvals:</t>
  </si>
  <si>
    <t>7.</t>
  </si>
  <si>
    <t>Are there any anticipated changes to the project's legal description?</t>
  </si>
  <si>
    <t>If yes, please describe:</t>
  </si>
  <si>
    <t>8.</t>
  </si>
  <si>
    <t>Will your project require permits from any city or county agency?</t>
  </si>
  <si>
    <t>If yes, please describe the permitting process in the project's jurisdiction. If no, please state the reason for exemption from permitting requirements:</t>
  </si>
  <si>
    <t>9.</t>
  </si>
  <si>
    <t>Are there any known issues or circumstances not described above that may delay the project?</t>
  </si>
  <si>
    <t>If yes, please describe the potential issues and include an outline of steps that will be taken and the timeline needed to resolve these issues:</t>
  </si>
  <si>
    <t>10.</t>
  </si>
  <si>
    <t>Will the project be located on leased land?</t>
  </si>
  <si>
    <r>
      <t xml:space="preserve">If yes, please describe the basic terms of the lease and include a copy of lease with your submittal. </t>
    </r>
    <r>
      <rPr>
        <b/>
        <u/>
        <sz val="12"/>
        <color theme="1"/>
        <rFont val="Arial"/>
        <family val="2"/>
      </rPr>
      <t>NOTE</t>
    </r>
    <r>
      <rPr>
        <b/>
        <sz val="12"/>
        <color theme="1"/>
        <rFont val="Arial"/>
        <family val="2"/>
      </rPr>
      <t xml:space="preserve">: </t>
    </r>
    <r>
      <rPr>
        <sz val="12"/>
        <color theme="1"/>
        <rFont val="Arial"/>
        <family val="2"/>
      </rPr>
      <t>The lease term must be longer than the proposed regulatory agreement.</t>
    </r>
  </si>
  <si>
    <t>11.</t>
  </si>
  <si>
    <t>Project Location</t>
  </si>
  <si>
    <t>APPLICABLE FRACTION</t>
  </si>
  <si>
    <t>If the Project is not 100% low-income units, use this form to determine the Applicable Fraction by building.</t>
  </si>
  <si>
    <t>Unit Fraction</t>
  </si>
  <si>
    <t>Floor Space Fraction</t>
  </si>
  <si>
    <t>Building Number</t>
  </si>
  <si>
    <t># of Low-Income Units</t>
  </si>
  <si>
    <t># of Market-Rate Units</t>
  </si>
  <si>
    <t>Square Footage of Low-Income Units</t>
  </si>
  <si>
    <t>Square Footage of Market-Rate Units</t>
  </si>
  <si>
    <t>Applicable Fraction</t>
  </si>
  <si>
    <t>TOTALS FOR ALL BUILDINGS</t>
  </si>
  <si>
    <t xml:space="preserve">Eligibility for Acquisition Credit                   </t>
  </si>
  <si>
    <t>The buildings in this Project are in compliance with the 10 year rule as defined in Section 42(d)(2) of the Code.  All of the following are true:</t>
  </si>
  <si>
    <t xml:space="preserve">(1)  The building(s) are being acquired by purchase, as defined in Section 179(d)(2); </t>
  </si>
  <si>
    <t>(2)  A period of at least 10 years has passed between the date of acquisition by the Applicant and</t>
  </si>
  <si>
    <t xml:space="preserve">    the date the building was last placed in service; and</t>
  </si>
  <si>
    <t>(3)  The building is in compliance with the Related Party rule under Section 42(d)(2)(B)(iii).</t>
  </si>
  <si>
    <t>This project is exempt from the 10 year rule based on the following:</t>
  </si>
  <si>
    <t>Section 42(d)(2)(D) - Special placed-in-service rules for certain types of ownership transfers</t>
  </si>
  <si>
    <t>Section 42(d)(6) - Federally- or State-assisted building(s)</t>
  </si>
  <si>
    <t>Section 42(d)(6) - Building(s) acquired from an insured depository institution in default</t>
  </si>
  <si>
    <t xml:space="preserve">A waiver from the IRS of the 10-year rule has been received.  </t>
  </si>
  <si>
    <t xml:space="preserve">Please attach evidence of compliance with the 10-year rule as outlined in Section 42(d)(2), the Special Placed-In-Service Rules of Section 42(d)(2)(D) or the exceptions to the 10-year rule outlined in Section 42(d)(6).  </t>
  </si>
  <si>
    <t>Address of Building or Building Number</t>
  </si>
  <si>
    <t>Placed-In-Service Date of Building by the Seller/Lessor</t>
  </si>
  <si>
    <t>Actual/ Proposed Date of Acquisition by Applicant</t>
  </si>
  <si>
    <t>Number of Years Between Last Placed-In-Service &amp; Acquisition</t>
  </si>
  <si>
    <t>POPULATION SERVED</t>
  </si>
  <si>
    <t>1.</t>
  </si>
  <si>
    <t>Rental Assistance</t>
  </si>
  <si>
    <t>Does this project currently receive project-based rental assistance or debt service subsidies?</t>
  </si>
  <si>
    <t>If yes, under which program?</t>
  </si>
  <si>
    <t>Will the new ownership entity be retaining or renewing the rental assistance or subsidy?</t>
  </si>
  <si>
    <t>How many units have rental assistance?</t>
  </si>
  <si>
    <t>When does the current contract expire?</t>
  </si>
  <si>
    <t>Is the project currently required to restrict rents?</t>
  </si>
  <si>
    <t>If yes, by whom:</t>
  </si>
  <si>
    <t>Date of expiration:</t>
  </si>
  <si>
    <t>Which of the following special needs populations will this project serve?</t>
  </si>
  <si>
    <t>Elderly: If yes:</t>
  </si>
  <si>
    <t>55+</t>
  </si>
  <si>
    <t>62+</t>
  </si>
  <si>
    <t xml:space="preserve">HUD or RD 515 </t>
  </si>
  <si>
    <t>Disabled</t>
  </si>
  <si>
    <t>Large Households</t>
  </si>
  <si>
    <t>Homeless</t>
  </si>
  <si>
    <t>None</t>
  </si>
  <si>
    <t>Identify the support services needed to assist the people expected to reside in the proposed project; note which services will be included in monthly rent and which will be provided on a fee basis.</t>
  </si>
  <si>
    <t>Identify how these support services will be provided and identify which service organizations have agreed to provide necessary support services:</t>
  </si>
  <si>
    <t>If the support services have not been committed, detail the steps that will be taken and the timeframe needed to secure the necessary support. Include the names of potential service providers in the area.</t>
  </si>
  <si>
    <t>RELOCATION</t>
  </si>
  <si>
    <t>Does this project involve the acquisition, demolition, or rehabilitation of any existing structures?  (If no, skip the rest of this Tab )</t>
  </si>
  <si>
    <t>If acquisition, have you included provisions that enable you to obtain tenant income and rent information, and to give notices to existing and incoming tenants prior to closing?</t>
  </si>
  <si>
    <t xml:space="preserve">Have you collected information on all current occupants of the property, including both residential and commercial tenants, and occupants with or without leases? </t>
  </si>
  <si>
    <t>Enter the number of tenants to be relocated:</t>
  </si>
  <si>
    <t>Permanent</t>
  </si>
  <si>
    <t>Temporary</t>
  </si>
  <si>
    <t>Residential</t>
  </si>
  <si>
    <t>Commercial</t>
  </si>
  <si>
    <t>Is the project required to meet the requirements of the Uniform Relocation Act?</t>
  </si>
  <si>
    <t>Is there a local government entity that has jurisdiction over tenant relocation issues?</t>
  </si>
  <si>
    <t xml:space="preserve">Has the entity approved the plan? </t>
  </si>
  <si>
    <t>Have you identified replacement or temporary units for those who will be displaced?</t>
  </si>
  <si>
    <t>Funding__c</t>
  </si>
  <si>
    <t>Estimated_Credit_Amt__c</t>
  </si>
  <si>
    <t>LIH_Units_SF__c</t>
  </si>
  <si>
    <t>CAU_SF__c</t>
  </si>
  <si>
    <t>Market_Units_SF__c</t>
  </si>
  <si>
    <t>Common_Area_SF__c</t>
  </si>
  <si>
    <t>Structured_Res_Parking_SF__c</t>
  </si>
  <si>
    <t>Total_Non_Residential_SF__c</t>
  </si>
  <si>
    <t>Single_Family_of_units__c</t>
  </si>
  <si>
    <t>Townhouse_of_units__c</t>
  </si>
  <si>
    <t>Walk_up_of_units__c</t>
  </si>
  <si>
    <t>Low_Rise_of_units__c</t>
  </si>
  <si>
    <t>Mid_Rise_of_units__c</t>
  </si>
  <si>
    <t>High_Rise_of_units__c</t>
  </si>
  <si>
    <t>Nbr_of_Structured_Stalls__c</t>
  </si>
  <si>
    <t>State_Prevailing_Wages_Residential__c</t>
  </si>
  <si>
    <t>State_Prevailing_Wages_Commercial__c</t>
  </si>
  <si>
    <t>Davis_Bacon_Wages_Residential__c</t>
  </si>
  <si>
    <t>Davis_Bacon_Wages_Commercial__c</t>
  </si>
  <si>
    <t>No_Prevailing_Wage__c</t>
  </si>
  <si>
    <t>PROJECT SCHEDULE</t>
  </si>
  <si>
    <t>     </t>
  </si>
  <si>
    <t>Date</t>
  </si>
  <si>
    <t>Notes</t>
  </si>
  <si>
    <t>Real Estate / Site Control</t>
  </si>
  <si>
    <t>Site Control Obtained</t>
  </si>
  <si>
    <t>Site Control Expiration</t>
  </si>
  <si>
    <t>Property Manager Selected</t>
  </si>
  <si>
    <t>Construction</t>
  </si>
  <si>
    <t>Contractor Selected</t>
  </si>
  <si>
    <t>Contractor Bids Expected</t>
  </si>
  <si>
    <t>Permit Application</t>
  </si>
  <si>
    <t>Final Permit Approval</t>
  </si>
  <si>
    <t>SEPA Application</t>
  </si>
  <si>
    <t>Final SEPA Approval</t>
  </si>
  <si>
    <t>Construction Begins</t>
  </si>
  <si>
    <t>Construction Complete</t>
  </si>
  <si>
    <t>Financing</t>
  </si>
  <si>
    <t>Bonds</t>
  </si>
  <si>
    <t>Bond Application Submitted</t>
  </si>
  <si>
    <t>Payment of WSHFC Deposit</t>
  </si>
  <si>
    <t>Scoping Meeting</t>
  </si>
  <si>
    <t>Commission Hearing</t>
  </si>
  <si>
    <t>http://www.wshfc.org/admin/meetings.htm</t>
  </si>
  <si>
    <t>Finance Resolution</t>
  </si>
  <si>
    <t>Bond Closing</t>
  </si>
  <si>
    <t>Tax Credits</t>
  </si>
  <si>
    <t>LOI Executed</t>
  </si>
  <si>
    <t>Credit Committee Approval</t>
  </si>
  <si>
    <t>Construction Loan</t>
  </si>
  <si>
    <t>Executed Term Sheet</t>
  </si>
  <si>
    <t>Appraisal Ordered</t>
  </si>
  <si>
    <t>Appraisal Review Complete</t>
  </si>
  <si>
    <t>Final Approval</t>
  </si>
  <si>
    <t>Permanent Loan</t>
  </si>
  <si>
    <t>Other Sources of Funds      </t>
  </si>
  <si>
    <t>Application Date</t>
  </si>
  <si>
    <t>Award Date</t>
  </si>
  <si>
    <t>Contract Completion Date</t>
  </si>
  <si>
    <t>Placed in Service</t>
  </si>
  <si>
    <t>Certificate of Occupancy Issued</t>
  </si>
  <si>
    <t>Placed in Service - First Building</t>
  </si>
  <si>
    <t>Placed in Service - Last Building</t>
  </si>
  <si>
    <t>Projected First LIHTC Year</t>
  </si>
  <si>
    <t>Transfer of Rental Assistance or Debt Service Subsidy</t>
  </si>
  <si>
    <t>Application Submitted</t>
  </si>
  <si>
    <t>Approval Expected</t>
  </si>
  <si>
    <t>Development Budgets</t>
  </si>
  <si>
    <t>Project Name</t>
  </si>
  <si>
    <t>Date of Budget</t>
  </si>
  <si>
    <t>% Total Project Cost</t>
  </si>
  <si>
    <t>Total Project Cost</t>
  </si>
  <si>
    <t>RESIDENTIAL</t>
  </si>
  <si>
    <t>NON-RESIDENTIAL</t>
  </si>
  <si>
    <t>Residential total</t>
  </si>
  <si>
    <t>Source:</t>
  </si>
  <si>
    <t>Non-residential total</t>
  </si>
  <si>
    <t>Specify</t>
  </si>
  <si>
    <t>Acquisition Costs:</t>
  </si>
  <si>
    <t>Land</t>
  </si>
  <si>
    <t>Existing Structures</t>
  </si>
  <si>
    <t>Liens</t>
  </si>
  <si>
    <t>Closing, Title &amp; Recording Costs</t>
  </si>
  <si>
    <t>Extension payment</t>
  </si>
  <si>
    <t>Other:</t>
  </si>
  <si>
    <t>SUBTOTAL</t>
  </si>
  <si>
    <t>Construction:</t>
  </si>
  <si>
    <t>Demolition</t>
  </si>
  <si>
    <t>New Building</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</si>
  <si>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</si>
  <si>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</si>
  <si>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</si>
  <si>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</si>
  <si>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</si>
  <si>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</si>
  <si>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</si>
  <si>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</si>
  <si>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</si>
  <si>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</si>
  <si>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</si>
  <si>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</si>
  <si>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</si>
  <si>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</si>
  <si>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</si>
  <si>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</si>
  <si>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</si>
  <si>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</si>
  <si>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</si>
  <si>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</si>
  <si>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</si>
  <si>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</si>
  <si>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</si>
  <si>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</si>
  <si>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</si>
  <si>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</si>
  <si>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</si>
  <si>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</si>
  <si>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</si>
  <si>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</si>
  <si>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</si>
  <si>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</si>
  <si>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</si>
  <si>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</si>
  <si>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</si>
  <si>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</si>
  <si>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</si>
  <si>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</si>
  <si>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</si>
  <si>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</si>
  <si>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</si>
  <si>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</si>
  <si>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</si>
  <si>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</si>
  <si>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</si>
  <si>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</si>
  <si>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</si>
  <si>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Bidding Costs</t>
  </si>
  <si>
    <t>Permits, Fees &amp; Hookups</t>
  </si>
  <si>
    <t>Impact/Mitigation Fees</t>
  </si>
  <si>
    <t>Development Period Utilities</t>
  </si>
  <si>
    <t>Nonprofit Donation</t>
  </si>
  <si>
    <t>Accounting/Audit</t>
  </si>
  <si>
    <t>3rd Party Certification of Final Dev Cost</t>
  </si>
  <si>
    <t>Marketing/Leasing Expenses</t>
  </si>
  <si>
    <t>Carrying Costs at Rent up/Lease Up Reserve</t>
  </si>
  <si>
    <t>Eligible Basis Community Facilities</t>
  </si>
  <si>
    <t>Community Facility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</si>
  <si>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</si>
  <si>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</si>
  <si>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</si>
  <si>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</si>
  <si>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</si>
  <si>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</si>
  <si>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</si>
  <si>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</si>
  <si>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</si>
  <si>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Total Sources:</t>
  </si>
  <si>
    <t/>
  </si>
  <si>
    <t xml:space="preserve">For Commission Use: </t>
  </si>
  <si>
    <t>Budget Summary</t>
  </si>
  <si>
    <t>Acquisition Costs</t>
  </si>
  <si>
    <t>Soft Costs</t>
  </si>
  <si>
    <t>Financing Costs</t>
  </si>
  <si>
    <t>Other</t>
  </si>
  <si>
    <t>Total Residential Development Cost</t>
  </si>
  <si>
    <t>LIHTC ELIGIBLE BASIS</t>
  </si>
  <si>
    <t>R  E  S  I  D  E  N  T  I  A  L</t>
  </si>
  <si>
    <t>Total Residential Project Cost</t>
  </si>
  <si>
    <t>Eligible Basis</t>
  </si>
  <si>
    <t>New Construction/ Rehab</t>
  </si>
  <si>
    <t xml:space="preserve">Other: _____________   </t>
  </si>
  <si>
    <t xml:space="preserve">New Construction Contingency   </t>
  </si>
  <si>
    <t>Environmental Abatement (Building)</t>
  </si>
  <si>
    <t>Environmental Abatement (Land)</t>
  </si>
  <si>
    <t>Other Construction Costs: _______________</t>
  </si>
  <si>
    <t>Project Management / Dev Consultant Fees</t>
  </si>
  <si>
    <t>Other Consultants: ______________</t>
  </si>
  <si>
    <t>Other: ________________</t>
  </si>
  <si>
    <t>*Bridge Loan Fees</t>
  </si>
  <si>
    <t>*Bridge Loan Interest</t>
  </si>
  <si>
    <t>Construction Loan Expenses (Appraisal, 3rd Party Rpts)</t>
  </si>
  <si>
    <t>Permanent Loan Expenses (Appraisal, 3rd Party Rpts)</t>
  </si>
  <si>
    <t>*LIHTC Legal (Syndication/Organizational)</t>
  </si>
  <si>
    <t>*LIHTC Owners Title Policy</t>
  </si>
  <si>
    <t>*Operating Reserves</t>
  </si>
  <si>
    <t>*Replacement Reserves</t>
  </si>
  <si>
    <t>*Other Reserves: _____________________</t>
  </si>
  <si>
    <t>*Nonprofit Donation</t>
  </si>
  <si>
    <t>3rd Party Certification of Final Dev Costs</t>
  </si>
  <si>
    <t>*Carrying Costs at Rent up/ Lease Up Reserve</t>
  </si>
  <si>
    <t>Note: includes both Residential and Non Residential</t>
  </si>
  <si>
    <t>Community Facilities Eligible Basis</t>
  </si>
  <si>
    <t>Residential Totals</t>
  </si>
  <si>
    <t>Basis Eligible Community Facility</t>
  </si>
  <si>
    <t>TOTALS:</t>
  </si>
  <si>
    <t>*Italicized items are considered Intermediary Costs or Capitalized Reserves and may not be included in Eligible Basis or in the Total Project Costs for the purposes of calculating the Maximum Developer Fees.</t>
  </si>
  <si>
    <t>Calc_Sheet__c</t>
  </si>
  <si>
    <t>AC_Land__c</t>
  </si>
  <si>
    <t>AC_Existing_Structures__c</t>
  </si>
  <si>
    <t>AC_Liens__c</t>
  </si>
  <si>
    <t>AC_Closing_Title_Recording_Costs__c</t>
  </si>
  <si>
    <t>AC_Extension_Payment__c</t>
  </si>
  <si>
    <t>AC_Other__c</t>
  </si>
  <si>
    <t>C_Demolition__c</t>
  </si>
  <si>
    <t>C_New_Building__c</t>
  </si>
  <si>
    <t>C_Rehabilitation__c</t>
  </si>
  <si>
    <t>C_Contractor_Profit__c</t>
  </si>
  <si>
    <t>C_Contractor_Overhead__c</t>
  </si>
  <si>
    <t>C_New_Construction_Contingency__c</t>
  </si>
  <si>
    <t>C_Rehab_Contingency__c</t>
  </si>
  <si>
    <t>C_Accessory_Building__c</t>
  </si>
  <si>
    <t>C_Site_Work_Infrastructure__c</t>
  </si>
  <si>
    <t>C_Off_site_Infrastructure__c</t>
  </si>
  <si>
    <t>C_Environmental_Abatement_Building__c</t>
  </si>
  <si>
    <t>C_Environmental_Abatement_Land__c</t>
  </si>
  <si>
    <t>C_Sales_Tax__c</t>
  </si>
  <si>
    <t>C_Bond_Premium__c</t>
  </si>
  <si>
    <t>C_Equipment_and_Furnishings__c</t>
  </si>
  <si>
    <t>C_Other__c</t>
  </si>
  <si>
    <t>SC_Buyer_s_Appraisal__c</t>
  </si>
  <si>
    <t>SC_Market_Study__c</t>
  </si>
  <si>
    <t>SC_Architect__c</t>
  </si>
  <si>
    <t>SC_Engineering__c</t>
  </si>
  <si>
    <t>SC_Environmental_Assessment__c</t>
  </si>
  <si>
    <t>SC_Geotechnical_Study__c</t>
  </si>
  <si>
    <t>SC_Boundary_Topographic_Survey__c</t>
  </si>
  <si>
    <t>SC_Legal_Real_Estate__c</t>
  </si>
  <si>
    <t>SC_Developer_Fee__c</t>
  </si>
  <si>
    <t>SC_Project_Mgmt_Dev_Consultant__c</t>
  </si>
  <si>
    <t>SC_Other_Consultants__c</t>
  </si>
  <si>
    <t>SC_Soft_Cost_Contingency__c</t>
  </si>
  <si>
    <t>SC_Other__c</t>
  </si>
  <si>
    <t>PDBF_Bridge_Loan_Fees__c</t>
  </si>
  <si>
    <t>PDBF_Bridge_Loan_Interest__c</t>
  </si>
  <si>
    <t>PDBF_Other__c</t>
  </si>
  <si>
    <t>CF_Construction_Loan_Fees__c</t>
  </si>
  <si>
    <t>CF_Construction_Loan_Expense__c</t>
  </si>
  <si>
    <t>CF_Construction_Loan_Legal__c</t>
  </si>
  <si>
    <t>CF_Construction_Period_Interest__c</t>
  </si>
  <si>
    <t>CF_Lease_up_Period_Interest__c</t>
  </si>
  <si>
    <t>CF_Other__c</t>
  </si>
  <si>
    <t>PF_Permanent_Loan_Fees__c</t>
  </si>
  <si>
    <t>PF_Permanent_Loan_Expenses__c</t>
  </si>
  <si>
    <t>PF_Permanent_Loan_Legal__c</t>
  </si>
  <si>
    <t>PF_LIHTC_Fees__c</t>
  </si>
  <si>
    <t>PF_LIHTC_Legal__c</t>
  </si>
  <si>
    <t>PF_LIHTC_Owner_Title_Policy__c</t>
  </si>
  <si>
    <t>PF_State_HTF_Fees__c</t>
  </si>
  <si>
    <t>PF_Other__c</t>
  </si>
  <si>
    <t>CR_Operating_Reserves__c</t>
  </si>
  <si>
    <t>CR_Replacement_Reserves__c</t>
  </si>
  <si>
    <t>CR_Other_Reserves__c</t>
  </si>
  <si>
    <t>ODC_Real_Estate_Tax__c</t>
  </si>
  <si>
    <t>ODC_Insurance__c</t>
  </si>
  <si>
    <t>ODC_Relocation__c</t>
  </si>
  <si>
    <t>ODC_Bidding__c</t>
  </si>
  <si>
    <t>ODC_Permits_Fees_Hookups__c</t>
  </si>
  <si>
    <t>ODC_Impact_Mitigation_Fees__c</t>
  </si>
  <si>
    <t>ODC_Development_Period_Utilities__c</t>
  </si>
  <si>
    <t>ODC_Nonprofit_Donation__c</t>
  </si>
  <si>
    <t>ODC_Accounting_Audit__c</t>
  </si>
  <si>
    <t>ODC_3rd_Party_Cert__c</t>
  </si>
  <si>
    <t>ODC_Marketing_Leasing_Expenses__c</t>
  </si>
  <si>
    <t>ODC_Carrying_Costs_at_Rent_up_Reserve__c</t>
  </si>
  <si>
    <t>ODC_Other__c</t>
  </si>
  <si>
    <t>BECF_Community_Facility__c</t>
  </si>
  <si>
    <t>BRCI_Issuer_Fees_Related_Expenses__c</t>
  </si>
  <si>
    <t>BRCI_Bond_Counsel__c</t>
  </si>
  <si>
    <t>BRCI_Trustee_Fees_Expenses__c</t>
  </si>
  <si>
    <t>BRCI_Underwriter_Fees_Counsel__c</t>
  </si>
  <si>
    <t>BRCI_Placement_Agent_Fees_Counsel__c</t>
  </si>
  <si>
    <t>BRCI_Borrowers_Counsel_Bond_Related__c</t>
  </si>
  <si>
    <t>BRCI_Rating_Agency__c</t>
  </si>
  <si>
    <t>BRCI_Other__c</t>
  </si>
  <si>
    <t>AC_EBA_Existing_Structures__c</t>
  </si>
  <si>
    <t>AC_EBA_Liens__c</t>
  </si>
  <si>
    <t>AC_EBA_Closing_Title_Recording_Costs__c</t>
  </si>
  <si>
    <t>AC_EBA_Extension_Payment__c</t>
  </si>
  <si>
    <t>AC_EBA_Other__c</t>
  </si>
  <si>
    <t>C_EBA_Demolition__c</t>
  </si>
  <si>
    <t>C_EBA_New_Building__c</t>
  </si>
  <si>
    <t>C_EBA_Rehabilitation__c</t>
  </si>
  <si>
    <t>C_EBA_Contractor_Profit__c</t>
  </si>
  <si>
    <t>C_EBA_Contractor_Overhead__c</t>
  </si>
  <si>
    <t>C_EBA_New_Construction_Contingency__c</t>
  </si>
  <si>
    <t>C_EBA_Rehab_Contingency__c</t>
  </si>
  <si>
    <t>C_EBA_Accessory_Building__c</t>
  </si>
  <si>
    <t>C_EBA_Site_Work_Infrastructure__c</t>
  </si>
  <si>
    <t>C_EBA_Environmental_Abatement_Building__c</t>
  </si>
  <si>
    <t>C_EBA_Environmental_Abatement_Land__c</t>
  </si>
  <si>
    <t>C_EBA_Sales_Tax__c</t>
  </si>
  <si>
    <t>C_EBA_Bond_Premium__c</t>
  </si>
  <si>
    <t>C_EBA_Equipment_and_Furnishings__c</t>
  </si>
  <si>
    <t>C_EBA_Other__c</t>
  </si>
  <si>
    <t>SC_EBA_Market_Study__c</t>
  </si>
  <si>
    <t>SC_EBA_Architect__c</t>
  </si>
  <si>
    <t>SC_EBA_Engineering__c</t>
  </si>
  <si>
    <t>SC_EBA_Environmental_Assessment__c</t>
  </si>
  <si>
    <t>SC_EBA_Geotechnical_Study__c</t>
  </si>
  <si>
    <t>SC_EBA_Boundary_Topo_Survey__c</t>
  </si>
  <si>
    <t>SC_EBA_Legal_Real_Estate__c</t>
  </si>
  <si>
    <t>SC_EBA_Developer_Fee__c</t>
  </si>
  <si>
    <t>SC_EBA_Project_Mgmt_Dev_Cons_Fees__c</t>
  </si>
  <si>
    <t>SC_EBA_Other_Consultants__c</t>
  </si>
  <si>
    <t>SC_EBA_Soft_Cost_Contingency__c</t>
  </si>
  <si>
    <t>SC_EBA_Other__c</t>
  </si>
  <si>
    <t>CF_EBA_Construction_Loan_Fees__c</t>
  </si>
  <si>
    <t>CF_EBA_Construction_Loan_Expense__c</t>
  </si>
  <si>
    <t>CF_EBA_Construction_Loan_Legal__c</t>
  </si>
  <si>
    <t>CF_EBA_Construction_Period_Interest__c</t>
  </si>
  <si>
    <t>ODC_EBA_Real_Estate_Tax__c</t>
  </si>
  <si>
    <t>ODC_EBA_Insurance__c</t>
  </si>
  <si>
    <t>ODC_EBA_Relocation__c</t>
  </si>
  <si>
    <t>ODC_EBA_Bidding__c</t>
  </si>
  <si>
    <t>ODC_EBA_Permits_Fees_Hookups__c</t>
  </si>
  <si>
    <t>ODC_EBA_Impact_Mitigation_Fees__c</t>
  </si>
  <si>
    <t>ODC_EBA_Development_Period_Utilities__c</t>
  </si>
  <si>
    <t>ODC_EBA_Accounting_Audit__c</t>
  </si>
  <si>
    <t>ODC_EBA_3rd_Party_Cert__c</t>
  </si>
  <si>
    <t>ODC_EBA_Other__c</t>
  </si>
  <si>
    <t>BECF_EBA_Community_Facility__c</t>
  </si>
  <si>
    <t>BRCI_EBA_Issuer_Fees_Related_Expenses__c</t>
  </si>
  <si>
    <t>BRCI_EBA_Bond_Counsel__c</t>
  </si>
  <si>
    <t>BRCI_EBA_Trustee_Fees_Expenses__c</t>
  </si>
  <si>
    <t>BRCI_EBA_Underwriter_Fees_Counsel__c</t>
  </si>
  <si>
    <t>BRCI_EBA_Plmnt_Agent_Fees_Counsel__c</t>
  </si>
  <si>
    <t>BRCI_EBA_Brwers_Counsel_Bond_Rltd__c</t>
  </si>
  <si>
    <t>BRCI_EBA_Rating_Agency__c</t>
  </si>
  <si>
    <t>BRCI_EBA_Other__c</t>
  </si>
  <si>
    <t>C_EBNCR_Demolition__c</t>
  </si>
  <si>
    <t>C_EBNCR_New_Building__c</t>
  </si>
  <si>
    <t>C_EBNCR_Rehabilitation__c</t>
  </si>
  <si>
    <t>C_EBNCR_Contractor_Profit__c</t>
  </si>
  <si>
    <t>C_EBNCR_Contractor_Overhead__c</t>
  </si>
  <si>
    <t>C_EBNCR_New_Construction_Contingency__c</t>
  </si>
  <si>
    <t>C_EBNCR_Rehab_Contingency__c</t>
  </si>
  <si>
    <t>C_EBNCR_Accessory_Building__c</t>
  </si>
  <si>
    <t>C_EBNCR_Site_Work_Infrastructure__c</t>
  </si>
  <si>
    <t>C_EBNCR_Environmental_Abatement_Building__c</t>
  </si>
  <si>
    <t>C_EBNCR_Environmental_Abatement_Land__c</t>
  </si>
  <si>
    <t>C_EBNCR_Sales_Tax__c</t>
  </si>
  <si>
    <t>C_EBNCR_Bond_Premium__c</t>
  </si>
  <si>
    <t>C_EBNCR_Equipment_and_Furnishings__c</t>
  </si>
  <si>
    <t>C_EBNCR_Other__c</t>
  </si>
  <si>
    <t>SC_EBNCR_Market_Study__c</t>
  </si>
  <si>
    <t>SC_EBNCR_Architect__c</t>
  </si>
  <si>
    <t>SC_EBNCR_Engineering__c</t>
  </si>
  <si>
    <t>SC_EBNCR_Environmental_Assessment__c</t>
  </si>
  <si>
    <t>SC_EBNCR_Geotechnical_Study__c</t>
  </si>
  <si>
    <t>SC_EBNCR_Boundary_Topo_Survey__c</t>
  </si>
  <si>
    <t>SC_EBNCR_Legal_Real_Estate__c</t>
  </si>
  <si>
    <t>SC_EBNCR_Developer_Fee__c</t>
  </si>
  <si>
    <t>SC_EBNCR_Project_Mgmt_Dev_Cons_Fees__c</t>
  </si>
  <si>
    <t>SC_EBNCR_Other_Consultants__c</t>
  </si>
  <si>
    <t>SC_EBNCR_Soft_Cost_Contingency__c</t>
  </si>
  <si>
    <t>SC_EBNCR_Other__c</t>
  </si>
  <si>
    <t>CF_EBNCR_Construction_Loan_Fees__c</t>
  </si>
  <si>
    <t>CF_EBNCR_Construction_Loan_Expense__c</t>
  </si>
  <si>
    <t>CF_EBNCR_Construction_Loan_Legal__c</t>
  </si>
  <si>
    <t>CF_EBNCR_Construction_Period_Interest__c</t>
  </si>
  <si>
    <t>ODC_EBNCR_Real_Estate_Tax__c</t>
  </si>
  <si>
    <t>ODC_EBNCR_Insurance__c</t>
  </si>
  <si>
    <t>ODC_EBNCR_Relocation__c</t>
  </si>
  <si>
    <t>ODC_EBNCR_Bidding__c</t>
  </si>
  <si>
    <t>ODC_EBNCR_Permits_Fees_Hookups__c</t>
  </si>
  <si>
    <t>ODC_EBNCR_Impact_Mitigation_Fees__c</t>
  </si>
  <si>
    <t>ODC_EBNCR_Development_Period_Utilities__c</t>
  </si>
  <si>
    <t>ODC_EBNCR_Accounting_Audit__c</t>
  </si>
  <si>
    <t>ODC_EBNCR_3rd_Party_Cert__c</t>
  </si>
  <si>
    <t>ODC_EBNCR_Other__c</t>
  </si>
  <si>
    <t>BECF_EBNCR_Community_Facility__c</t>
  </si>
  <si>
    <t>BRCI_EBNCR_Issuer_Fees_Related_Expenses__c</t>
  </si>
  <si>
    <t>BRCI_EBNCR_Bond_Counsel__c</t>
  </si>
  <si>
    <t>BRCI_EBNCR_Trustee_Fees_Expenses__c</t>
  </si>
  <si>
    <t>BRCI_EBNCR_Underwriter_Fees_Counsel__c</t>
  </si>
  <si>
    <t>BRCI_EBNCR_Placement_Agent_Fees_Counsel__c</t>
  </si>
  <si>
    <t>BRCI_EBNCR_Brwrs_Counsel_Bond_Rltd__c</t>
  </si>
  <si>
    <t>BRCI_EBNCR_Rating_Agency__c</t>
  </si>
  <si>
    <t>BRCI_EBNCR_Other__c</t>
  </si>
  <si>
    <t>LIHTC CALCULATION</t>
  </si>
  <si>
    <t>130% Eligible Basis Boost</t>
  </si>
  <si>
    <t>Is project located in a DDA or a QCT?</t>
  </si>
  <si>
    <t>YES/NO</t>
  </si>
  <si>
    <t>Eligible Basis Credit Calculation</t>
  </si>
  <si>
    <t>New Construction/Rehab</t>
  </si>
  <si>
    <r>
      <t xml:space="preserve">Total Eligible Basis </t>
    </r>
    <r>
      <rPr>
        <i/>
        <sz val="9"/>
        <color indexed="8"/>
        <rFont val="Arial"/>
        <family val="2"/>
      </rPr>
      <t>(from LIHTC Eligible Basis)</t>
    </r>
  </si>
  <si>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</si>
  <si>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</si>
  <si>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</si>
  <si>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</si>
  <si>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Adjusted Eligible Basis</t>
  </si>
  <si>
    <t>* DDA or QCT Basis Boost (100% or 130%)</t>
  </si>
  <si>
    <r>
      <t xml:space="preserve">* Applicable Fraction </t>
    </r>
    <r>
      <rPr>
        <i/>
        <sz val="9"/>
        <color indexed="8"/>
        <rFont val="Arial"/>
        <family val="2"/>
      </rPr>
      <t>(Use the Applicable Fraction Calc Form if Needed)</t>
    </r>
  </si>
  <si>
    <t>Qualified Basis</t>
  </si>
  <si>
    <t>* Applicable Percentage</t>
  </si>
  <si>
    <t>Maximum Annual Credit Amount Requested based on Qualified Basis</t>
  </si>
  <si>
    <t>Total Maximum Annual Credit Amount Requested based on Qualified Basis</t>
  </si>
  <si>
    <t>Equity Gap Calculation</t>
  </si>
  <si>
    <t>Total Residential Project Costs</t>
  </si>
  <si>
    <r>
      <t xml:space="preserve">- Total Project Sources excluding LIHTC Equity </t>
    </r>
    <r>
      <rPr>
        <i/>
        <sz val="9"/>
        <color indexed="8"/>
        <rFont val="Arial"/>
        <family val="2"/>
      </rPr>
      <t>(From Financing Terms)</t>
    </r>
  </si>
  <si>
    <t>Equity Gap</t>
  </si>
  <si>
    <t>Divided by Tax Credit Factor</t>
  </si>
  <si>
    <t>Divided by 10 Years</t>
  </si>
  <si>
    <t>Maximum Annual Credit Amount based on Equity Gap</t>
  </si>
  <si>
    <t>Maximum Annual Credit Requested</t>
  </si>
  <si>
    <t>Version_Name__c</t>
  </si>
  <si>
    <t>Version_Notes__c</t>
  </si>
  <si>
    <t>Analyst__c</t>
  </si>
  <si>
    <t>X130_Pct_Eligible_Basis_Boost__c</t>
  </si>
  <si>
    <t>EGC_Tax_Credit_Factor__c</t>
  </si>
  <si>
    <t>EBCC_Less_Federal_Grants_Acq__c</t>
  </si>
  <si>
    <t>EBCC_Less_NonQual_Acq__c</t>
  </si>
  <si>
    <t>EBCC_Less_Costs_NonQual_Units_Acq__c</t>
  </si>
  <si>
    <t>EBCC_Less_Historic_Rehab_Acq__c</t>
  </si>
  <si>
    <t>EBCC_Applicable_Fraction_Acq__c</t>
  </si>
  <si>
    <t>EBCC_Applicable_Pct_Acq__c</t>
  </si>
  <si>
    <t>EBCC_Less_NonQual_RNC__c</t>
  </si>
  <si>
    <t>EBCC_Less_Costs_NonQual_Units_RNC__c</t>
  </si>
  <si>
    <t>EBCC_Less_Historic_Rehab_RNC__c</t>
  </si>
  <si>
    <t>EBCC_Applicable_Fraction_RNC__c</t>
  </si>
  <si>
    <t>EBCC_Applicable_Pct_RNC__c</t>
  </si>
  <si>
    <t>EGC_Equity_Gap__c</t>
  </si>
  <si>
    <t>Equity_Gap__c</t>
  </si>
  <si>
    <t>Nbr_of_LIH_Units__c</t>
  </si>
  <si>
    <t>CY_Max_Ann_Crdt_per_LIH_Unit_Limit__c</t>
  </si>
  <si>
    <t>Nbr_of_Studio_Units__c</t>
  </si>
  <si>
    <t>Nbr_of_1_Bdrm_Units__c</t>
  </si>
  <si>
    <t>Nbr_of_2_Bdrm_Units__c</t>
  </si>
  <si>
    <t>Nbr_of_3_Bdrm_Units__c</t>
  </si>
  <si>
    <t>Nbr_of_4plus_Bdrm_Units__c</t>
  </si>
  <si>
    <t>Appropriate_Studio_Cost_per_Unit__c</t>
  </si>
  <si>
    <t>Appropriate_1Bdrm_Cost_per_Unit__c</t>
  </si>
  <si>
    <t>Appropriate_2Bdrm_Cost_per_Unit__c</t>
  </si>
  <si>
    <t>Appropriate_3Bdrm_Cost_per_Unit__c</t>
  </si>
  <si>
    <t>Appropriate_4_Bdrm_Cost_per_Unit__c</t>
  </si>
  <si>
    <t>Is_King_or_75Pct_Homeless__c</t>
  </si>
  <si>
    <t>DRAFT</t>
  </si>
  <si>
    <t>Draft</t>
  </si>
  <si>
    <t>Total Development Cost Limit Calculation</t>
  </si>
  <si>
    <t>The following outlines the Commission’s Total Development Cost Limit policy:</t>
  </si>
  <si>
    <t>Total Development Cost = Total Project Cost less land and capitalized reserves</t>
  </si>
  <si>
    <t>All units - market rate, low-income and common area - are included in the calculation.</t>
  </si>
  <si>
    <t>Projects located in any city or county other than Seattle that fit the definition of an Urban Project may request to be allowed to use the TDC limits one category higher than their current category.</t>
  </si>
  <si>
    <t>Projects are subject to the Development Cost Limit Schedule in place at Application.</t>
  </si>
  <si>
    <t>Which limits is this project subject to?</t>
  </si>
  <si>
    <t>Select from list</t>
  </si>
  <si>
    <t>Studio</t>
  </si>
  <si>
    <t>1 Bedroom</t>
  </si>
  <si>
    <t>2 Bedroom</t>
  </si>
  <si>
    <t>3 Bedroom</t>
  </si>
  <si>
    <t>4+ Bedroom</t>
  </si>
  <si>
    <r>
      <rPr>
        <b/>
        <sz val="9"/>
        <color indexed="8"/>
        <rFont val="Arial"/>
        <family val="2"/>
      </rPr>
      <t>Number of Units</t>
    </r>
    <r>
      <rPr>
        <sz val="9"/>
        <color indexed="8"/>
        <rFont val="Arial"/>
        <family val="2"/>
      </rPr>
      <t xml:space="preserve"> (Include Market Rate, Low-Income, and Common Area Units).</t>
    </r>
  </si>
  <si>
    <t>Appropriate Cost/Unit Limits</t>
  </si>
  <si>
    <t xml:space="preserve"> </t>
  </si>
  <si>
    <t>Max Cost by Unit Type</t>
  </si>
  <si>
    <t>Project's Total Development Cost Limit:</t>
  </si>
  <si>
    <r>
      <t xml:space="preserve">Total Residential Project Cost </t>
    </r>
    <r>
      <rPr>
        <b/>
        <sz val="9"/>
        <color indexed="8"/>
        <rFont val="Arial"/>
        <family val="2"/>
      </rPr>
      <t>(from Sources and Uses, Cell K118)</t>
    </r>
  </si>
  <si>
    <t>- Land</t>
  </si>
  <si>
    <t>- Offsite Infrastructure</t>
  </si>
  <si>
    <t>`</t>
  </si>
  <si>
    <t>- Capitalized Reserves</t>
  </si>
  <si>
    <t>Total Development Cost</t>
  </si>
  <si>
    <r>
      <t xml:space="preserve">Total Development Cost </t>
    </r>
    <r>
      <rPr>
        <b/>
        <sz val="11"/>
        <color indexed="8"/>
        <rFont val="Arial"/>
        <family val="2"/>
      </rPr>
      <t>£ Total Project Cost Limit</t>
    </r>
  </si>
  <si>
    <t>If the Total Development Cost exceeds the Project's Total Develoment Cost Limit  and has not been approved for a waiver, the application will be disqualified.</t>
  </si>
  <si>
    <t xml:space="preserve">  Waiver has been approved.</t>
  </si>
  <si>
    <t xml:space="preserve">Approved Total Development Cost in Waiver = </t>
  </si>
  <si>
    <t>To improve our analysis of factors that influence Total Development Costs, please fill in the following information:</t>
  </si>
  <si>
    <t>Number of Units by Building Type:</t>
  </si>
  <si>
    <t>Project Type</t>
  </si>
  <si>
    <t>Single Family Detached</t>
  </si>
  <si>
    <t>Townhouse/Duplex</t>
  </si>
  <si>
    <t>Walk-Up/Garden Style Apartments</t>
  </si>
  <si>
    <t>Low-Rise (2-3 stories with elevator)</t>
  </si>
  <si>
    <t>Wage Rate Requirements</t>
  </si>
  <si>
    <t>Mid-Rise (4-8 stories with elevator)</t>
  </si>
  <si>
    <t>State Prevailing Wages - Residential</t>
  </si>
  <si>
    <t>High Rise (9+ stories with elevator)</t>
  </si>
  <si>
    <t>State Prevailing Wages - Commercial</t>
  </si>
  <si>
    <t>Davis Bacon Wages - Residential</t>
  </si>
  <si>
    <t>Parking</t>
  </si>
  <si>
    <t>Davis Bacon Wages - Commercial</t>
  </si>
  <si>
    <t xml:space="preserve">  # of Residential Structured Parking Stalls</t>
  </si>
  <si>
    <t>No wage requirements</t>
  </si>
  <si>
    <t>Seattle</t>
  </si>
  <si>
    <t>Balance of King</t>
  </si>
  <si>
    <t>Metro</t>
  </si>
  <si>
    <t>Balance of State</t>
  </si>
  <si>
    <t>FINANCING TERMS - RESIDENTIAL ONLY</t>
  </si>
  <si>
    <t>Bridge/Construction Financing Sources</t>
  </si>
  <si>
    <t>Amount</t>
  </si>
  <si>
    <t>Interest Rate</t>
  </si>
  <si>
    <t>Loan Term</t>
  </si>
  <si>
    <t>Amortization Period</t>
  </si>
  <si>
    <t>Source of Repayment</t>
  </si>
  <si>
    <t>Total Construction Financing</t>
  </si>
  <si>
    <r>
      <t xml:space="preserve">Permanent Financing Sources 
</t>
    </r>
    <r>
      <rPr>
        <sz val="11"/>
        <rFont val="Arial"/>
        <family val="2"/>
      </rPr>
      <t>(Do not include LIHTC Equity)</t>
    </r>
  </si>
  <si>
    <t xml:space="preserve"> Loan Term</t>
  </si>
  <si>
    <r>
      <t xml:space="preserve">Repayment Structure
</t>
    </r>
    <r>
      <rPr>
        <sz val="11"/>
        <rFont val="Arial"/>
        <family val="2"/>
      </rPr>
      <t>(e.g. deferred, cash flow only, etc.)</t>
    </r>
  </si>
  <si>
    <t>Total Permanent Sources Excluding Equity</t>
  </si>
  <si>
    <t>Expected LIHTC Equity</t>
  </si>
  <si>
    <t>Total Permanent Sources</t>
  </si>
  <si>
    <t>Washington State Housing Finance Commission</t>
  </si>
  <si>
    <t>Other Issuer:</t>
  </si>
  <si>
    <t>Contact Person:</t>
  </si>
  <si>
    <t>Phone:</t>
  </si>
  <si>
    <t>Email:</t>
  </si>
  <si>
    <t>Low-Income Housing Tax Credit 50% Test</t>
  </si>
  <si>
    <t>Tax-Exempt Bond Amount (i.e. the amount of aggregate basis of the Building(s) and Land in the Project being financed with tax-exempt bonds):</t>
  </si>
  <si>
    <r>
      <rPr>
        <sz val="11"/>
        <color indexed="8"/>
        <rFont val="Arial"/>
        <family val="2"/>
      </rPr>
      <t xml:space="preserve">÷ </t>
    </r>
    <r>
      <rPr>
        <sz val="11"/>
        <color theme="1"/>
        <rFont val="Arial"/>
        <family val="2"/>
      </rPr>
      <t>Total aggregate basis of the Building(s) and Land:</t>
    </r>
  </si>
  <si>
    <t>Percentage of aggregate basis being financed with tax-exempt bonds:</t>
  </si>
  <si>
    <t>IF WSHFC is issuing the tax-exempt bonds, please complete the following:</t>
  </si>
  <si>
    <t>Bond Structure</t>
  </si>
  <si>
    <t>Credit Enhancement for Public Sale</t>
  </si>
  <si>
    <t>Private Placement</t>
  </si>
  <si>
    <t>Bank Letter of Credit</t>
  </si>
  <si>
    <t>Public Sale (Rated A or Better)</t>
  </si>
  <si>
    <t>Fannie Mae</t>
  </si>
  <si>
    <t>Fixed Rate</t>
  </si>
  <si>
    <t>Freddie Mac</t>
  </si>
  <si>
    <t>Variable Rate</t>
  </si>
  <si>
    <t>Bond Insurance</t>
  </si>
  <si>
    <t xml:space="preserve">Other (Specify): </t>
  </si>
  <si>
    <t>Early Redemption</t>
  </si>
  <si>
    <t>Will any of the bonds be paid off at Placed in Service?</t>
  </si>
  <si>
    <t xml:space="preserve">No </t>
  </si>
  <si>
    <t>Amount:</t>
  </si>
  <si>
    <t>Date:</t>
  </si>
  <si>
    <t>Residential_Sources__c</t>
  </si>
  <si>
    <t>Committed_Amount__c</t>
  </si>
  <si>
    <t>Interest_Rate__c</t>
  </si>
  <si>
    <t>Loan_Term__c</t>
  </si>
  <si>
    <t>Amortization_Period__c</t>
  </si>
  <si>
    <t>Payment__c</t>
  </si>
  <si>
    <t>Repayment_Structure__c</t>
  </si>
  <si>
    <t>HISTORIC REHABILITATION TAX CREDITS</t>
  </si>
  <si>
    <r>
      <t>Residential Qualified Rehabilitation Expenditures</t>
    </r>
    <r>
      <rPr>
        <vertAlign val="superscript"/>
        <sz val="11"/>
        <color indexed="8"/>
        <rFont val="Arial"/>
        <family val="2"/>
      </rPr>
      <t>[1]</t>
    </r>
  </si>
  <si>
    <r>
      <t>+ Commercial &amp; Other Non-Residential Qualified Rehabilitation Expenditures</t>
    </r>
    <r>
      <rPr>
        <vertAlign val="superscript"/>
        <sz val="11"/>
        <color indexed="8"/>
        <rFont val="Arial"/>
        <family val="2"/>
      </rPr>
      <t>[2]</t>
    </r>
  </si>
  <si>
    <t>Total Qualified Rehabilitation Expenditures</t>
  </si>
  <si>
    <t>x Historic Rehabilitation Tax Credit Percentage</t>
  </si>
  <si>
    <t>Total Historic Rehabilitation Tax Credits</t>
  </si>
  <si>
    <t>x Tax Credit Factor for Historic Rehabilitation Tax Credits</t>
  </si>
  <si>
    <t>Net Historic Rehabilitation Tax Credit Proceeds</t>
  </si>
  <si>
    <t>Residential Qualified Rehabilitation Expenditures</t>
  </si>
  <si>
    <r>
      <t>Historic Rehabilitation Tax Credits - Residential Portion Only</t>
    </r>
    <r>
      <rPr>
        <b/>
        <vertAlign val="superscript"/>
        <sz val="11"/>
        <color indexed="8"/>
        <rFont val="Arial"/>
        <family val="2"/>
      </rPr>
      <t>[3]</t>
    </r>
  </si>
  <si>
    <r>
      <t xml:space="preserve">Net Historic Rehabilitation Tax Credit Proceeds - Residential Portion </t>
    </r>
    <r>
      <rPr>
        <vertAlign val="superscript"/>
        <sz val="11"/>
        <color indexed="8"/>
        <rFont val="Arial"/>
        <family val="2"/>
      </rPr>
      <t>[4]</t>
    </r>
  </si>
  <si>
    <r>
      <t xml:space="preserve">Net Historic Rehabilitation Tax Credit Proceeds - Non Residential Portion </t>
    </r>
    <r>
      <rPr>
        <vertAlign val="superscript"/>
        <sz val="11"/>
        <color indexed="8"/>
        <rFont val="Arial"/>
        <family val="2"/>
      </rPr>
      <t>[4]</t>
    </r>
  </si>
  <si>
    <r>
      <rPr>
        <vertAlign val="superscript"/>
        <sz val="9"/>
        <color indexed="8"/>
        <rFont val="Arial"/>
        <family val="2"/>
      </rPr>
      <t>[1]</t>
    </r>
    <r>
      <rPr>
        <sz val="9"/>
        <color indexed="8"/>
        <rFont val="Arial"/>
        <family val="2"/>
      </rPr>
      <t xml:space="preserve"> As defined in Section 42(c)(2) of the Internal Revenue Code.</t>
    </r>
  </si>
  <si>
    <r>
      <rPr>
        <vertAlign val="superscript"/>
        <sz val="9"/>
        <color indexed="8"/>
        <rFont val="Arial"/>
        <family val="2"/>
      </rPr>
      <t>[2]</t>
    </r>
    <r>
      <rPr>
        <sz val="9"/>
        <color indexed="8"/>
        <rFont val="Arial"/>
        <family val="2"/>
      </rPr>
      <t xml:space="preserve"> Ibid.</t>
    </r>
  </si>
  <si>
    <r>
      <rPr>
        <vertAlign val="superscript"/>
        <sz val="9"/>
        <color indexed="8"/>
        <rFont val="Arial"/>
        <family val="2"/>
      </rPr>
      <t>[3]</t>
    </r>
    <r>
      <rPr>
        <sz val="9"/>
        <color indexed="8"/>
        <rFont val="Arial"/>
        <family val="2"/>
      </rPr>
      <t xml:space="preserve"> Include on LIHTC Calc, Line 14</t>
    </r>
  </si>
  <si>
    <r>
      <rPr>
        <vertAlign val="superscript"/>
        <sz val="9"/>
        <color indexed="8"/>
        <rFont val="Arial"/>
        <family val="2"/>
      </rPr>
      <t>[4]</t>
    </r>
    <r>
      <rPr>
        <sz val="9"/>
        <color indexed="8"/>
        <rFont val="Arial"/>
        <family val="2"/>
      </rPr>
      <t xml:space="preserve"> Include as a source on Sources and Uses and Financing Terms</t>
    </r>
  </si>
  <si>
    <t>PROJECT RENTS</t>
  </si>
  <si>
    <t>Unit Size 
(Number of Bedrooms)</t>
  </si>
  <si>
    <t>% of Median 
Income Served</t>
  </si>
  <si>
    <t>Number of Units</t>
  </si>
  <si>
    <t>Market Rent</t>
  </si>
  <si>
    <t>Maximum Allowable Tax Credit Rents</t>
  </si>
  <si>
    <t>Utility Allowance</t>
  </si>
  <si>
    <t>Net Maximum Tax Credit Rents</t>
  </si>
  <si>
    <t>Concluded Rents from Market Study</t>
  </si>
  <si>
    <t xml:space="preserve">Maximum Achievable Rents </t>
  </si>
  <si>
    <t xml:space="preserve">Annual Gross Rental Income 
</t>
  </si>
  <si>
    <t>Totals</t>
  </si>
  <si>
    <t>Maximum Allowable Tax Credit Rents are published here:</t>
  </si>
  <si>
    <t>http://www.wshfc.org/limits/map.aspx</t>
  </si>
  <si>
    <t>Unit_Mix_Nbr_of_Bedrooms__c</t>
  </si>
  <si>
    <t>Unit_Mix_Pct_Median_Income__c</t>
  </si>
  <si>
    <t>Unit_Mix_Nbr_of_Units__c</t>
  </si>
  <si>
    <t>Monthly_Rents_Market_Rent_Mkt_Study__c</t>
  </si>
  <si>
    <t>Monthly_Rents_LY_Max_TC_Rents__c</t>
  </si>
  <si>
    <t>Montly_Rents_Utility_Allowance__c</t>
  </si>
  <si>
    <t>Monthly_Rents_Achievable_Restricted__c</t>
  </si>
  <si>
    <t>Pro_Forma_Gross_Annual_Rental_Income__c</t>
  </si>
  <si>
    <t>OPERATING PRO FORMA</t>
  </si>
  <si>
    <t>REVENUES</t>
  </si>
  <si>
    <t>Year 1</t>
  </si>
  <si>
    <t>Year 2</t>
  </si>
  <si>
    <t>Year 3</t>
  </si>
  <si>
    <t>Year 4</t>
  </si>
  <si>
    <t>Year 5</t>
  </si>
  <si>
    <t>Year 6</t>
  </si>
  <si>
    <t>Year 7</t>
  </si>
  <si>
    <t xml:space="preserve">Residential Income </t>
  </si>
  <si>
    <t>Inflation Factor</t>
  </si>
  <si>
    <t>Annual Gross Rental Income</t>
  </si>
  <si>
    <t>per year</t>
  </si>
  <si>
    <t>Other: ___________________________</t>
  </si>
  <si>
    <t>Total Residential Income</t>
  </si>
  <si>
    <t>=</t>
  </si>
  <si>
    <t>Less Residential Vacancy</t>
  </si>
  <si>
    <t>EFFECTIVE GROSS INCOME (EGI)</t>
  </si>
  <si>
    <t xml:space="preserve">EXPENSES </t>
  </si>
  <si>
    <t xml:space="preserve">Operating Expenses- </t>
  </si>
  <si>
    <t>Cost Per Unit</t>
  </si>
  <si>
    <t>Management - On-site</t>
  </si>
  <si>
    <t>Management - Off-site</t>
  </si>
  <si>
    <t>Accounting</t>
  </si>
  <si>
    <t>Legal Services</t>
  </si>
  <si>
    <t>Insurance</t>
  </si>
  <si>
    <t>Real Estate Taxes</t>
  </si>
  <si>
    <t>Marketing</t>
  </si>
  <si>
    <t>Security</t>
  </si>
  <si>
    <t>Maintenance and janitorial</t>
  </si>
  <si>
    <t>Decorating/Turnover</t>
  </si>
  <si>
    <t>Contract Repairs</t>
  </si>
  <si>
    <t>Landscaping</t>
  </si>
  <si>
    <t>Pest Control</t>
  </si>
  <si>
    <t>Fire Safety</t>
  </si>
  <si>
    <t>Elevator</t>
  </si>
  <si>
    <t>Water &amp; Sewer</t>
  </si>
  <si>
    <t>Garbage Removal</t>
  </si>
  <si>
    <t>Electric</t>
  </si>
  <si>
    <t>Oil/Gas/Other</t>
  </si>
  <si>
    <t>Telephone</t>
  </si>
  <si>
    <t>Total Residential Operating Expenses</t>
  </si>
  <si>
    <t>Replacement Reserve</t>
  </si>
  <si>
    <t>Operating Reserve</t>
  </si>
  <si>
    <t>Total Reserves</t>
  </si>
  <si>
    <t>TOTAL PROJECT EXPENSES</t>
  </si>
  <si>
    <t>NET OPERATING INCOME (EGI - Total Expenses)</t>
  </si>
  <si>
    <t>Debt Service on</t>
  </si>
  <si>
    <t>Loan Amount</t>
  </si>
  <si>
    <t>Lender</t>
  </si>
  <si>
    <t>TOTAL DEBT SERVICE</t>
  </si>
  <si>
    <t>Projected Gross Cash Flow</t>
  </si>
  <si>
    <t>Debt Coverage Ratio (DCR)</t>
  </si>
  <si>
    <t>Year 8</t>
  </si>
  <si>
    <t>Year 9</t>
  </si>
  <si>
    <t>Year 10</t>
  </si>
  <si>
    <t>Year 11</t>
  </si>
  <si>
    <t>Year 12</t>
  </si>
  <si>
    <t>Year 13</t>
  </si>
  <si>
    <t>Year 14</t>
  </si>
  <si>
    <t>Year 15</t>
  </si>
  <si>
    <t>.</t>
  </si>
  <si>
    <t>Operating, Service and Rent Subsidy Sources</t>
  </si>
  <si>
    <t>ANNUAL RENT SUBSIDY (Do Not Include Operating or Service Funding Sources Here)</t>
  </si>
  <si>
    <t>PHA/HUD/USDA Rent Subsidy</t>
  </si>
  <si>
    <t>Source</t>
  </si>
  <si>
    <t>Proposed 
Funding</t>
  </si>
  <si>
    <t>Committed/ 
Conditional Funding</t>
  </si>
  <si>
    <t>Total 
Funding</t>
  </si>
  <si>
    <t>Length of Commitment</t>
  </si>
  <si>
    <t>Projected Commitment Start</t>
  </si>
  <si>
    <t>Projected Commitment End</t>
  </si>
  <si>
    <t>Gross Annual Rent Subsidy</t>
  </si>
  <si>
    <t>Non- PHA/HUD/USDA Rent Subsidy</t>
  </si>
  <si>
    <t>ANNUAL OPERATING SUBSIDY SOURCES (Do Not Include Service or Rent Subsidy Dollars Here)</t>
  </si>
  <si>
    <t>Gross Annual Operating Subsidy</t>
  </si>
  <si>
    <t>ANNUAL SERVICE SUBSIDY SOURCES (Do Not Include Operating or Rent Subsidy Dollars Here)</t>
  </si>
  <si>
    <t>Gross Annual Services Funding</t>
  </si>
  <si>
    <t>Residential_Income_Inflation_Factor__c</t>
  </si>
  <si>
    <t>Operating_Expenses_Inflation_Rate__c</t>
  </si>
  <si>
    <t>Residential_Vacancy_Factor__c</t>
  </si>
  <si>
    <t>Lender_1_HardDebt_Name__c</t>
  </si>
  <si>
    <t>Lender_1_HardDebt_Loan_Amount__c</t>
  </si>
  <si>
    <t>Lender_2_HardDebt_Name__c</t>
  </si>
  <si>
    <t>Lender_2_HardDebt_Loan_Amount__c</t>
  </si>
  <si>
    <t>Lender_3_HardDebt_Name__c</t>
  </si>
  <si>
    <t>Lender_3_HardDebt_Loan_Amount__c</t>
  </si>
  <si>
    <t>Lender_1_Name__c</t>
  </si>
  <si>
    <t>Lender_1_Loan_Amount__c</t>
  </si>
  <si>
    <t>Lender_2_Name__c</t>
  </si>
  <si>
    <t>Lender_2_Loan_Amount__c</t>
  </si>
  <si>
    <t>Lender_3_Name__c</t>
  </si>
  <si>
    <t>Lender_3_Loan_Amount__c</t>
  </si>
  <si>
    <t>Lender_4_Name__c</t>
  </si>
  <si>
    <t>Lender_4_Loan_Amount__c</t>
  </si>
  <si>
    <t>Lender_5_Name__c</t>
  </si>
  <si>
    <t>Lender_5_Loan_Amount__c</t>
  </si>
  <si>
    <t>Calc_Sheet_Operating_ProForma__c</t>
  </si>
  <si>
    <t>Year_Number__c</t>
  </si>
  <si>
    <t>RI_Other1__c</t>
  </si>
  <si>
    <t>RI_Other2__c</t>
  </si>
  <si>
    <t>OE_Management_Onsite__c</t>
  </si>
  <si>
    <t>OE_Management_Offsite__c</t>
  </si>
  <si>
    <t>OE Accounting</t>
  </si>
  <si>
    <t>OE_Legal_Services__c</t>
  </si>
  <si>
    <t>OE_Insurance__c</t>
  </si>
  <si>
    <t>OE_Real_Estate_Taxes__c</t>
  </si>
  <si>
    <t>OE_Marketing__c</t>
  </si>
  <si>
    <t>OE_Security__c</t>
  </si>
  <si>
    <t>OE_Maint_and_Janitorial__c</t>
  </si>
  <si>
    <t>OE_Decorating_Turnover__c</t>
  </si>
  <si>
    <t>OE_Contract_Repairs__c</t>
  </si>
  <si>
    <t>OE_Landscaping__c</t>
  </si>
  <si>
    <t>OE_Pest_Control__c</t>
  </si>
  <si>
    <t>OE_Fire_Safety__c</t>
  </si>
  <si>
    <t>OE_Elevator__c</t>
  </si>
  <si>
    <t>OE_Water_Sewer__c</t>
  </si>
  <si>
    <t>OE_Garbage_Removal__c</t>
  </si>
  <si>
    <t>OE_Electric__c</t>
  </si>
  <si>
    <t>OE_Oil_Gas_Other__c</t>
  </si>
  <si>
    <t>OE_Telephone__c</t>
  </si>
  <si>
    <t>OE_Other__c</t>
  </si>
  <si>
    <t>Replacement_Reserve__c</t>
  </si>
  <si>
    <t>Operating_Reserve__c</t>
  </si>
  <si>
    <t>Debt_Service_HardDebt_Lender_1__c</t>
  </si>
  <si>
    <t>Debt_Service_HardDebt_Lender_2__c</t>
  </si>
  <si>
    <t>Debt_Service_HardDebt_Lender_3__c</t>
  </si>
  <si>
    <t>Debt_Service_HardDebt_Lender_4__c</t>
  </si>
  <si>
    <t>Debt_Service_HardDebt_Lender_5__c</t>
  </si>
  <si>
    <t>Debt_Service_SoftDebt_Lender_1__c</t>
  </si>
  <si>
    <t>Debt_Service_SoftDebt_Lender_2__c</t>
  </si>
  <si>
    <t>Debt_Service_SoftDebt_Lender_3__c</t>
  </si>
  <si>
    <t>Debt_Service_SoftDebt_Lender_4__c</t>
  </si>
  <si>
    <t>Debt_Service_SoftDebt_Lender_5__c</t>
  </si>
  <si>
    <t>Year 01</t>
  </si>
  <si>
    <t>Year 02</t>
  </si>
  <si>
    <t>Year 03</t>
  </si>
  <si>
    <t>Year 04</t>
  </si>
  <si>
    <t>Year 05</t>
  </si>
  <si>
    <t>Year 06</t>
  </si>
  <si>
    <t>Year 07</t>
  </si>
  <si>
    <t>Year 08</t>
  </si>
  <si>
    <t>Year 09</t>
  </si>
  <si>
    <t>Personnel (Service and Operating) and Non-Personnel Expenses</t>
  </si>
  <si>
    <t>Operating Personnel Expenses for First Year of Project</t>
  </si>
  <si>
    <t>Operating Sources</t>
  </si>
  <si>
    <t>Job Title</t>
  </si>
  <si>
    <t>On Site or
Off Site?</t>
  </si>
  <si>
    <t>Name of agency that employs this person</t>
  </si>
  <si>
    <t>Full-time Annual Salary of an FTE in this position</t>
  </si>
  <si>
    <t>% of time this person will work on this project</t>
  </si>
  <si>
    <t>Total cost for this person on this project</t>
  </si>
  <si>
    <t>Benefit Fund Type</t>
  </si>
  <si>
    <t>Benefit Percent</t>
  </si>
  <si>
    <t>Benefit Amount</t>
  </si>
  <si>
    <t>Total Project Cost for this  person</t>
  </si>
  <si>
    <t>Project Cash Flow</t>
  </si>
  <si>
    <t>Select…</t>
  </si>
  <si>
    <t>Subtotal: Onsite</t>
  </si>
  <si>
    <t>Subtotal: Off Site</t>
  </si>
  <si>
    <t>Total Operating Personnel Expenses</t>
  </si>
  <si>
    <t>Service Personnel Expenses for First Year of Project</t>
  </si>
  <si>
    <t>Service Sources</t>
  </si>
  <si>
    <t>Staff Title</t>
  </si>
  <si>
    <t>Total Service Personnel Expenses</t>
  </si>
  <si>
    <t>Non-Personnel Service Expenses for First Year of Project</t>
  </si>
  <si>
    <t>Client Assistance Costs:</t>
  </si>
  <si>
    <t>Local Travel/Mileage:</t>
  </si>
  <si>
    <t>Equipment:</t>
  </si>
  <si>
    <t>Supplies:</t>
  </si>
  <si>
    <t>Telecommunications/Computers:</t>
  </si>
  <si>
    <t>Printing/Duplication:</t>
  </si>
  <si>
    <t>Project Administrative Costs</t>
  </si>
  <si>
    <t>Total Service Non-Personnel Expenses</t>
  </si>
  <si>
    <t>DEVELOPER AND OWNERSHIP</t>
  </si>
  <si>
    <t>Developer Experience</t>
  </si>
  <si>
    <t xml:space="preserve">Has the Developer developed affordable housing projects previously? </t>
  </si>
  <si>
    <t>Years of Experience:</t>
  </si>
  <si>
    <t>Number of Projects:</t>
  </si>
  <si>
    <t>In WA State:</t>
  </si>
  <si>
    <t>Number of Units Placed in Service:</t>
  </si>
  <si>
    <t>Legal Ownership Entity of Project</t>
  </si>
  <si>
    <t>Has the ownership entity for the project been formed?</t>
  </si>
  <si>
    <t>If not, estimated formation date:</t>
  </si>
  <si>
    <t>Name of Ownership Entity:</t>
  </si>
  <si>
    <t>Street Address:</t>
  </si>
  <si>
    <t>City:</t>
  </si>
  <si>
    <t>State:</t>
  </si>
  <si>
    <t>Zip:</t>
  </si>
  <si>
    <t>Telephone:</t>
  </si>
  <si>
    <t>Federal Identification Number:</t>
  </si>
  <si>
    <t>State of Registration:</t>
  </si>
  <si>
    <t>Individuals/Organizations that Comprise the Ownership Entity</t>
  </si>
  <si>
    <t>Name:</t>
  </si>
  <si>
    <t>Entity Type:</t>
  </si>
  <si>
    <t>Federal ID#:</t>
  </si>
  <si>
    <t>% Ownership:</t>
  </si>
  <si>
    <t>Property Management Services</t>
  </si>
  <si>
    <t>Organization Providing Services:</t>
  </si>
  <si>
    <t xml:space="preserve">Management Contact: </t>
  </si>
  <si>
    <t>Individuals Performing the Services:  (If more space needed provide extra sheets)</t>
  </si>
  <si>
    <t xml:space="preserve">                                                       </t>
  </si>
  <si>
    <t>Years of Organizational Experience:</t>
  </si>
  <si>
    <t xml:space="preserve">Provide a list of properties located in Washington Stated managed by the servicing organization: </t>
  </si>
  <si>
    <t>(For those properties currently reporting to the Commission, please indicate them on the list.)</t>
  </si>
  <si>
    <t>Provide individual resumes of names provided above or attached.</t>
  </si>
  <si>
    <t>Letter of intent or an executed property management agreement</t>
  </si>
  <si>
    <t>IDENTITY OF INTEREST INFORMATION</t>
  </si>
  <si>
    <t>If any individual or entity for the Project is Controlled By, In Control Of, Affiliated With, a Related Party to, or has an Identity of Interest with any of the other individuals or entities for the Project, mark each applicable box with an "X."  If there is an "X" marked for any of the individuals or entities for the Project, include a detailed description of the relationships between the parties.</t>
  </si>
  <si>
    <t>Ownership Entity</t>
  </si>
  <si>
    <t xml:space="preserve"> Project Sponsor/Developer</t>
  </si>
  <si>
    <t>General Partner(s)</t>
  </si>
  <si>
    <t>Party(ies) to a Joint Venture</t>
  </si>
  <si>
    <t>Managing Member(s) of LLC</t>
  </si>
  <si>
    <t>Company Member(s) and/or Managers of LLC</t>
  </si>
  <si>
    <t xml:space="preserve">  Seller/Lessor of Land or Building(s) </t>
  </si>
  <si>
    <t xml:space="preserve">  General Contractor(s)</t>
  </si>
  <si>
    <t xml:space="preserve">Project Management </t>
  </si>
  <si>
    <t xml:space="preserve">  Engineer(s)</t>
  </si>
  <si>
    <t>Architect(s)</t>
  </si>
  <si>
    <t>Subcontractor(s)</t>
  </si>
  <si>
    <t xml:space="preserve">  Material Supplier(s)</t>
  </si>
  <si>
    <t>Attorney(s)</t>
  </si>
  <si>
    <t>Accountant(s)</t>
  </si>
  <si>
    <t>Lender(s)</t>
  </si>
  <si>
    <t xml:space="preserve">  Property Manager</t>
  </si>
  <si>
    <t>Syndicator(s)</t>
  </si>
  <si>
    <t>Board Member(s)</t>
  </si>
  <si>
    <t>Community Based Organization</t>
  </si>
  <si>
    <t>Project Sponsor/Developer</t>
  </si>
  <si>
    <t>Company Member(s) and/or Manager(s) of LLC</t>
  </si>
  <si>
    <t>Seller/Lessor of Land or Building(s) included in Project</t>
  </si>
  <si>
    <t>General Contractor(s)</t>
  </si>
  <si>
    <t>Project Management Consultant(s)</t>
  </si>
  <si>
    <t>Engineer(s)</t>
  </si>
  <si>
    <t>Material Supplier(s)</t>
  </si>
  <si>
    <t>Property Manager(s)</t>
  </si>
  <si>
    <t>Other: ___</t>
  </si>
  <si>
    <t>Explanation of identified Identities of Interest:</t>
  </si>
  <si>
    <r>
      <t xml:space="preserve">BOND/TAX CREDIT PROGRAM
</t>
    </r>
    <r>
      <rPr>
        <b/>
        <i/>
        <sz val="14"/>
        <color theme="1"/>
        <rFont val="Arial"/>
        <family val="2"/>
      </rPr>
      <t>Public Housing Authority (PHA) Requirements Checklist</t>
    </r>
  </si>
  <si>
    <r>
      <t>Public Housing Authority projects, while subject to the policies and procedures outlined in the</t>
    </r>
    <r>
      <rPr>
        <i/>
        <sz val="10"/>
        <color theme="1"/>
        <rFont val="Arial"/>
        <family val="2"/>
      </rPr>
      <t xml:space="preserve"> Bond/Tax Credit Program Policies</t>
    </r>
    <r>
      <rPr>
        <sz val="10"/>
        <color theme="1"/>
        <rFont val="Arial"/>
        <family val="2"/>
      </rPr>
      <t xml:space="preserve">, are </t>
    </r>
    <r>
      <rPr>
        <i/>
        <u/>
        <sz val="10"/>
        <color theme="1"/>
        <rFont val="Arial"/>
        <family val="2"/>
      </rPr>
      <t>not</t>
    </r>
    <r>
      <rPr>
        <sz val="10"/>
        <color theme="1"/>
        <rFont val="Arial"/>
        <family val="2"/>
      </rPr>
      <t xml:space="preserve"> subject to the scoring criteria or competitive application timeframe for awards. In lieu of scoring, PHAs must satisfy the requirements listed in Sections A-B below and as described in Addendum A, </t>
    </r>
    <r>
      <rPr>
        <i/>
        <sz val="10"/>
        <color theme="1"/>
        <rFont val="Arial"/>
        <family val="2"/>
      </rPr>
      <t>Requirements for PHAs using Non-Commission Bonds with Tax Credits</t>
    </r>
    <r>
      <rPr>
        <sz val="10"/>
        <color theme="1"/>
        <rFont val="Arial"/>
        <family val="2"/>
      </rPr>
      <t>.</t>
    </r>
  </si>
  <si>
    <t>A.</t>
  </si>
  <si>
    <t>Bond/Tax Credit Program Limits and Requirements</t>
  </si>
  <si>
    <r>
      <t xml:space="preserve">The following is a list of general program requirements underscored in Addendum A, </t>
    </r>
    <r>
      <rPr>
        <i/>
        <sz val="10"/>
        <color theme="1"/>
        <rFont val="Arial"/>
        <family val="2"/>
      </rPr>
      <t xml:space="preserve">Requirements for PHAs using Non-Commission Bonds with Tax Credits. </t>
    </r>
    <r>
      <rPr>
        <b/>
        <sz val="10"/>
        <color theme="1"/>
        <rFont val="Arial"/>
        <family val="2"/>
      </rPr>
      <t>Complete the checklist below</t>
    </r>
    <r>
      <rPr>
        <sz val="10"/>
        <color theme="1"/>
        <rFont val="Arial"/>
        <family val="2"/>
      </rPr>
      <t xml:space="preserve"> - </t>
    </r>
    <r>
      <rPr>
        <u/>
        <sz val="10"/>
        <color theme="1"/>
        <rFont val="Arial"/>
        <family val="2"/>
      </rPr>
      <t>blue cells</t>
    </r>
    <r>
      <rPr>
        <sz val="10"/>
        <color theme="1"/>
        <rFont val="Arial"/>
        <family val="2"/>
      </rPr>
      <t xml:space="preserve"> indicate manual entry, </t>
    </r>
    <r>
      <rPr>
        <u/>
        <sz val="10"/>
        <color theme="1"/>
        <rFont val="Arial"/>
        <family val="2"/>
      </rPr>
      <t>purple cells</t>
    </r>
    <r>
      <rPr>
        <sz val="10"/>
        <color theme="1"/>
        <rFont val="Arial"/>
        <family val="2"/>
      </rPr>
      <t xml:space="preserve"> are calculated.  Review Sections 2-3 in the Policies for the complete list of program limits and requirements.
</t>
    </r>
  </si>
  <si>
    <t>Note: The minimum set-aside requirement for priority populations described in Section 3.31 will not be required for PHA applicants.</t>
  </si>
  <si>
    <t xml:space="preserve">1) </t>
  </si>
  <si>
    <r>
      <rPr>
        <b/>
        <sz val="10"/>
        <color theme="1"/>
        <rFont val="Arial"/>
        <family val="2"/>
      </rPr>
      <t xml:space="preserve">"50 Percent Test"  </t>
    </r>
    <r>
      <rPr>
        <b/>
        <sz val="10"/>
        <color rgb="FF76933C"/>
        <rFont val="Arial"/>
        <family val="2"/>
      </rPr>
      <t>(2.3, 3.17)</t>
    </r>
    <r>
      <rPr>
        <b/>
        <sz val="10"/>
        <color theme="1"/>
        <rFont val="Arial"/>
        <family val="2"/>
      </rPr>
      <t xml:space="preserve">
</t>
    </r>
    <r>
      <rPr>
        <sz val="10"/>
        <color theme="1"/>
        <rFont val="Arial"/>
        <family val="2"/>
      </rPr>
      <t xml:space="preserve">PHAs will be required to request a waiver from the Commission for requests over 55%. Updated budgets will be required at least 30 days in advance of issuing the bond cap transfer and 42(m) letter. </t>
    </r>
  </si>
  <si>
    <t>Tax-Exempt Bond Amount:</t>
  </si>
  <si>
    <t>÷ Total aggregate basis of the Building(s) and Land:</t>
  </si>
  <si>
    <t>% Aggregate basis financed with tax-exempt bonds:</t>
  </si>
  <si>
    <t>Over 55% Waiver Required?</t>
  </si>
  <si>
    <t xml:space="preserve">2) </t>
  </si>
  <si>
    <r>
      <t>Rehabilitation Requirements</t>
    </r>
    <r>
      <rPr>
        <b/>
        <sz val="10"/>
        <color rgb="FF76933C"/>
        <rFont val="Arial"/>
        <family val="2"/>
      </rPr>
      <t xml:space="preserve"> (3.13)</t>
    </r>
    <r>
      <rPr>
        <b/>
        <sz val="10"/>
        <color theme="1"/>
        <rFont val="Arial"/>
        <family val="2"/>
      </rPr>
      <t xml:space="preserve">
</t>
    </r>
  </si>
  <si>
    <t>a)</t>
  </si>
  <si>
    <r>
      <rPr>
        <b/>
        <sz val="10"/>
        <color theme="1"/>
        <rFont val="Arial"/>
        <family val="2"/>
      </rPr>
      <t>Acquisition/Rehabilitation of Existing Affordable Housing</t>
    </r>
    <r>
      <rPr>
        <sz val="10"/>
        <color theme="1"/>
        <rFont val="Arial"/>
        <family val="2"/>
      </rPr>
      <t xml:space="preserve">
</t>
    </r>
  </si>
  <si>
    <t xml:space="preserve">If a PHA is considering a re-syndication of one or more projects that currently have an Extended Use Agreement, the Commission must approve any changes. Contact Asset Management and Compliance (AMC) to schedule a preapplication meeting. 
</t>
  </si>
  <si>
    <t>If applicable, describe any changes to the project that was discussed during the preapplication meeting:</t>
  </si>
  <si>
    <t>e.g., set-asides, target populations, reconfiguration of units, etc.</t>
  </si>
  <si>
    <t>b)</t>
  </si>
  <si>
    <r>
      <t xml:space="preserve">Heat Pump Option (Rehab)  </t>
    </r>
    <r>
      <rPr>
        <b/>
        <sz val="10"/>
        <color rgb="FF76933C"/>
        <rFont val="Arial"/>
        <family val="2"/>
      </rPr>
      <t>(3.19)</t>
    </r>
  </si>
  <si>
    <t>Projects are required to implement the ductless or ducted heat pump options from ESDS Section 5.09. Please include a compliance narrative that describes how the heat pumps will be implemented into the project's scope of work.</t>
  </si>
  <si>
    <t>Capital Needs Assessment (CNA) - Required for all rehab</t>
  </si>
  <si>
    <t xml:space="preserve">3) </t>
  </si>
  <si>
    <r>
      <rPr>
        <b/>
        <sz val="10"/>
        <color theme="1"/>
        <rFont val="Arial"/>
        <family val="2"/>
      </rPr>
      <t xml:space="preserve">Additional Low-Income Housing Use Period </t>
    </r>
    <r>
      <rPr>
        <b/>
        <sz val="10"/>
        <color rgb="FF76933C"/>
        <rFont val="Arial"/>
        <family val="2"/>
      </rPr>
      <t>(3.28)</t>
    </r>
    <r>
      <rPr>
        <b/>
        <sz val="10"/>
        <color theme="1"/>
        <rFont val="Arial"/>
        <family val="2"/>
      </rPr>
      <t xml:space="preserve">
</t>
    </r>
    <r>
      <rPr>
        <sz val="10"/>
        <color theme="1"/>
        <rFont val="Arial"/>
        <family val="2"/>
      </rPr>
      <t xml:space="preserve">The Additional Low-Income Housing Use Period will be required for </t>
    </r>
    <r>
      <rPr>
        <u/>
        <sz val="10"/>
        <color theme="1"/>
        <rFont val="Arial"/>
        <family val="2"/>
      </rPr>
      <t>25 years for all projects</t>
    </r>
    <r>
      <rPr>
        <sz val="10"/>
        <color theme="1"/>
        <rFont val="Arial"/>
        <family val="2"/>
      </rPr>
      <t xml:space="preserve"> and commences upon the close of the compliance period (e.g., after the first 15 years).</t>
    </r>
  </si>
  <si>
    <t xml:space="preserve">The PHA commits to maintaining all applicable commitments made by the PHA in the Application for the duration of the 15-year Compliance Period and the Additional Low-Income Housing Use Period. </t>
  </si>
  <si>
    <t xml:space="preserve">4) </t>
  </si>
  <si>
    <r>
      <rPr>
        <b/>
        <sz val="10"/>
        <color rgb="FF000000"/>
        <rFont val="Arial"/>
        <family val="2"/>
      </rPr>
      <t>Community Revitalization Plan</t>
    </r>
    <r>
      <rPr>
        <b/>
        <sz val="10"/>
        <color rgb="FF76933C"/>
        <rFont val="Arial"/>
        <family val="2"/>
      </rPr>
      <t xml:space="preserve"> (3.32)</t>
    </r>
    <r>
      <rPr>
        <b/>
        <sz val="10"/>
        <color rgb="FF000000"/>
        <rFont val="Arial"/>
        <family val="2"/>
      </rPr>
      <t xml:space="preserve">
</t>
    </r>
    <r>
      <rPr>
        <sz val="10"/>
        <color rgb="FF000000"/>
        <rFont val="Arial"/>
        <family val="2"/>
      </rPr>
      <t xml:space="preserve">Projects must be located within the boundaries of a Community Revitalization Plan (CRP) per Section 42(m)(1)(B)(ii)(lll) (Concerning Concerted Community Revitalization Plans). </t>
    </r>
  </si>
  <si>
    <r>
      <t xml:space="preserve">Please select </t>
    </r>
    <r>
      <rPr>
        <i/>
        <u/>
        <sz val="10"/>
        <color rgb="FF000000"/>
        <rFont val="Arial"/>
        <family val="2"/>
      </rPr>
      <t>one</t>
    </r>
    <r>
      <rPr>
        <i/>
        <sz val="10"/>
        <color rgb="FF000000"/>
        <rFont val="Arial"/>
        <family val="2"/>
      </rPr>
      <t xml:space="preserve"> of the options below:</t>
    </r>
  </si>
  <si>
    <t>Within a Washington State Urban Growth Boundary.</t>
  </si>
  <si>
    <r>
      <t xml:space="preserve">Within a QCT </t>
    </r>
    <r>
      <rPr>
        <u/>
        <sz val="10"/>
        <color theme="1"/>
        <rFont val="Arial"/>
        <family val="2"/>
      </rPr>
      <t>and</t>
    </r>
    <r>
      <rPr>
        <sz val="10"/>
        <color theme="1"/>
        <rFont val="Arial"/>
        <family val="2"/>
      </rPr>
      <t xml:space="preserve"> in a High or Very High on the Comprehensive Opportunity Index as defined by the Puget Sound Regional Council.</t>
    </r>
  </si>
  <si>
    <r>
      <t xml:space="preserve">Within a QCT </t>
    </r>
    <r>
      <rPr>
        <u/>
        <sz val="10"/>
        <color theme="1"/>
        <rFont val="Arial"/>
        <family val="2"/>
      </rPr>
      <t>and</t>
    </r>
    <r>
      <rPr>
        <sz val="10"/>
        <color theme="1"/>
        <rFont val="Arial"/>
        <family val="2"/>
      </rPr>
      <t xml:space="preserve"> in an area of low Environmental Health Disparity, with a score of 5 or lower, as documented by the Washington State Department of Health map.</t>
    </r>
  </si>
  <si>
    <t xml:space="preserve">Within a federal, state, regional, or local community revitalization plan area. </t>
  </si>
  <si>
    <t xml:space="preserve">5) </t>
  </si>
  <si>
    <r>
      <rPr>
        <b/>
        <sz val="10"/>
        <color theme="1"/>
        <rFont val="Arial"/>
        <family val="2"/>
      </rPr>
      <t xml:space="preserve">Cost Efficient Development </t>
    </r>
    <r>
      <rPr>
        <b/>
        <sz val="10"/>
        <color rgb="FF76933C"/>
        <rFont val="Arial"/>
        <family val="2"/>
      </rPr>
      <t>(2.4)</t>
    </r>
    <r>
      <rPr>
        <b/>
        <sz val="10"/>
        <color theme="1"/>
        <rFont val="Arial"/>
        <family val="2"/>
      </rPr>
      <t xml:space="preserve">
</t>
    </r>
    <r>
      <rPr>
        <sz val="10"/>
        <color theme="1"/>
        <rFont val="Arial"/>
        <family val="2"/>
      </rPr>
      <t xml:space="preserve">All projects must either be below the Total Development Cost (TDC) Limit established by the Commission or submit a TDC Waiver Form documenting costs for projects over the TDC Limit. In addition, PHAs should proactively communicate any cost increases above the TDC limit before closing. </t>
    </r>
  </si>
  <si>
    <t>Total Development Cost Limit:</t>
  </si>
  <si>
    <t>Waiver Form Required?</t>
  </si>
  <si>
    <t xml:space="preserve">6) </t>
  </si>
  <si>
    <r>
      <rPr>
        <b/>
        <sz val="10"/>
        <color theme="1"/>
        <rFont val="Arial"/>
        <family val="2"/>
      </rPr>
      <t xml:space="preserve">Overcoming Historic and Systemic Barriers </t>
    </r>
    <r>
      <rPr>
        <b/>
        <sz val="10"/>
        <color rgb="FF76933C"/>
        <rFont val="Arial"/>
        <family val="2"/>
      </rPr>
      <t>(4.4)</t>
    </r>
    <r>
      <rPr>
        <sz val="10"/>
        <color theme="1"/>
        <rFont val="Arial"/>
        <family val="2"/>
      </rPr>
      <t xml:space="preserve">
The composition of the boards that govern PHAs are not determined by the PHA. As a result, the PHA does not have control over the composition of the Board or the Executive Director/Chief Executive Officer. </t>
    </r>
  </si>
  <si>
    <t>To meet this threshold requirement the PHA must meet one or more of the following:</t>
  </si>
  <si>
    <t>More than 50% of the Board identifies as BIPOC. Please attach the "Certification of BIPOC Board Composition" form provided by WSHFC.</t>
  </si>
  <si>
    <r>
      <t xml:space="preserve">Executive Director or Chief Executive Officer identifies as BIPOC. Please attach a signed statement of self-certification of BIPOC identity (form </t>
    </r>
    <r>
      <rPr>
        <u/>
        <sz val="10"/>
        <color theme="1"/>
        <rFont val="Arial"/>
        <family val="2"/>
      </rPr>
      <t>not</t>
    </r>
    <r>
      <rPr>
        <sz val="10"/>
        <color theme="1"/>
        <rFont val="Arial"/>
        <family val="2"/>
      </rPr>
      <t xml:space="preserve"> provided by WSHFC).</t>
    </r>
  </si>
  <si>
    <t>Racial diversity of staff working at the PHA reflects the racial diversity of the residents that they serve. Staff working with residents have a role in agency decision-making processes. Please attach a narrative and/or supporting documentation.</t>
  </si>
  <si>
    <t>Sponsors can provide additional narrative and supporting documentation to show they are meeting equity goals. Please attach a narrative and/or supporting documentation.</t>
  </si>
  <si>
    <t xml:space="preserve">7) </t>
  </si>
  <si>
    <r>
      <rPr>
        <b/>
        <sz val="10"/>
        <color theme="1"/>
        <rFont val="Arial"/>
        <family val="2"/>
      </rPr>
      <t xml:space="preserve">Evergreen Sustainable Development Standard (ESDS) </t>
    </r>
    <r>
      <rPr>
        <b/>
        <sz val="10"/>
        <color rgb="FF76933C"/>
        <rFont val="Arial"/>
        <family val="2"/>
      </rPr>
      <t>(3.6)</t>
    </r>
    <r>
      <rPr>
        <b/>
        <sz val="10"/>
        <color theme="1"/>
        <rFont val="Arial"/>
        <family val="2"/>
      </rPr>
      <t xml:space="preserve">
</t>
    </r>
    <r>
      <rPr>
        <sz val="10"/>
        <color theme="1"/>
        <rFont val="Arial"/>
        <family val="2"/>
      </rPr>
      <t>Projects must comply with ESDS criteria that are current at time of application and submit the following:</t>
    </r>
  </si>
  <si>
    <t>Project Priorities Survey</t>
  </si>
  <si>
    <t xml:space="preserve">B. </t>
  </si>
  <si>
    <t>PHA Project Application Requirements</t>
  </si>
  <si>
    <r>
      <t xml:space="preserve">PHAs must satisfy the following for 4% credit awards. Please refer to Addendum A, </t>
    </r>
    <r>
      <rPr>
        <i/>
        <sz val="10"/>
        <color theme="1"/>
        <rFont val="Arial"/>
        <family val="2"/>
      </rPr>
      <t>Requirements for PHAs using Non-Commission Bonds with Tax Credits.</t>
    </r>
  </si>
  <si>
    <t>Development and Unit Type</t>
  </si>
  <si>
    <r>
      <t>Public Housing Authorities are required to</t>
    </r>
    <r>
      <rPr>
        <i/>
        <sz val="10"/>
        <color theme="1"/>
        <rFont val="Arial"/>
        <family val="2"/>
      </rPr>
      <t xml:space="preserve"> </t>
    </r>
    <r>
      <rPr>
        <b/>
        <i/>
        <u/>
        <sz val="10"/>
        <color theme="1"/>
        <rFont val="Arial"/>
        <family val="2"/>
      </rPr>
      <t>illustrate</t>
    </r>
    <r>
      <rPr>
        <b/>
        <i/>
        <sz val="10"/>
        <color theme="1"/>
        <rFont val="Arial"/>
        <family val="2"/>
      </rPr>
      <t xml:space="preserve"> a minimum unit set-aside of 20% at 50% AMI</t>
    </r>
    <r>
      <rPr>
        <b/>
        <sz val="10"/>
        <color theme="1"/>
        <rFont val="Arial"/>
        <family val="2"/>
      </rPr>
      <t xml:space="preserve"> </t>
    </r>
    <r>
      <rPr>
        <sz val="10"/>
        <color theme="1"/>
        <rFont val="Arial"/>
        <family val="2"/>
      </rPr>
      <t xml:space="preserve">for their project. They must also show that bedrooms per unit meet community needs as illustrated by the market study.
</t>
    </r>
    <r>
      <rPr>
        <b/>
        <u/>
        <sz val="10"/>
        <color theme="1"/>
        <rFont val="Arial"/>
        <family val="2"/>
      </rPr>
      <t xml:space="preserve">
</t>
    </r>
    <r>
      <rPr>
        <sz val="10"/>
        <color theme="1"/>
        <rFont val="Arial"/>
        <family val="2"/>
      </rPr>
      <t xml:space="preserve">
</t>
    </r>
  </si>
  <si>
    <r>
      <rPr>
        <b/>
        <i/>
        <u/>
        <sz val="10"/>
        <color rgb="FFFF0000"/>
        <rFont val="Arial"/>
        <family val="2"/>
      </rPr>
      <t>Please note:</t>
    </r>
    <r>
      <rPr>
        <sz val="10"/>
        <color rgb="FFFF0000"/>
        <rFont val="Arial"/>
        <family val="2"/>
      </rPr>
      <t xml:space="preserve"> </t>
    </r>
    <r>
      <rPr>
        <sz val="10"/>
        <color theme="1"/>
        <rFont val="Arial"/>
        <family val="2"/>
      </rPr>
      <t xml:space="preserve">The default Additional Low-Income Election in the Extended Use Agreement is 100% of LIH housing units at 60% AMI. Please contact the Commission to specify a different election. </t>
    </r>
  </si>
  <si>
    <r>
      <t xml:space="preserve">(i) Please indicate which % AMIs the project will serve in the </t>
    </r>
    <r>
      <rPr>
        <b/>
        <i/>
        <sz val="10"/>
        <color theme="1"/>
        <rFont val="Arial"/>
        <family val="2"/>
      </rPr>
      <t>"Project Rents" tab</t>
    </r>
    <r>
      <rPr>
        <i/>
        <sz val="10"/>
        <color theme="1"/>
        <rFont val="Arial"/>
        <family val="2"/>
      </rPr>
      <t xml:space="preserve"> (summarized below):</t>
    </r>
  </si>
  <si>
    <t>At or below calculation</t>
  </si>
  <si>
    <t>Meets 20% at 50% AMI Threshold?</t>
  </si>
  <si>
    <t>60% AMI</t>
  </si>
  <si>
    <t>50% AMI</t>
  </si>
  <si>
    <t>40% AMI</t>
  </si>
  <si>
    <t>30% AMI</t>
  </si>
  <si>
    <t>Total</t>
  </si>
  <si>
    <t># of units</t>
  </si>
  <si>
    <t>% of affordable units</t>
  </si>
  <si>
    <t>(ii) Provide a brief narrative below (or in an attachment) speaking to how the PHA will meet this threshold requirement:</t>
  </si>
  <si>
    <t>Projects must illustrate that development type (rehabilitation or new construction) meets community needs as illustrated by the market study.</t>
  </si>
  <si>
    <t>Provide a brief narrative below (or in an attachment)  speaking to how the PHA will meet this threshold requirement:</t>
  </si>
  <si>
    <t>2)</t>
  </si>
  <si>
    <r>
      <t>Potential Tenant Engagement</t>
    </r>
    <r>
      <rPr>
        <sz val="10"/>
        <color theme="1"/>
        <rFont val="Arial"/>
        <family val="2"/>
      </rPr>
      <t xml:space="preserve">
</t>
    </r>
  </si>
  <si>
    <t xml:space="preserve">To ensure alignment with WSHFC’s Potential Tenant Engagement goals, PHAs must submit the PHA Potential Tenant Engagement Response Form.
</t>
  </si>
  <si>
    <t>PHA Potential Tenant Engagement Response Form</t>
  </si>
  <si>
    <t>3)</t>
  </si>
  <si>
    <r>
      <t xml:space="preserve">Leverage of Public Funds
</t>
    </r>
    <r>
      <rPr>
        <sz val="10"/>
        <color theme="1"/>
        <rFont val="Arial"/>
        <family val="2"/>
      </rPr>
      <t>If applicable, projects should document any use of public funds. Public funds include contributing land.</t>
    </r>
  </si>
  <si>
    <t>Check all that apply:</t>
  </si>
  <si>
    <t>Rural Housing Services (RHS)</t>
  </si>
  <si>
    <t>CDBG</t>
  </si>
  <si>
    <t>Housing Trust Fund</t>
  </si>
  <si>
    <t>Project Based Section 8</t>
  </si>
  <si>
    <t>HOME</t>
  </si>
  <si>
    <t>Section 202</t>
  </si>
  <si>
    <t>McKinney-Vento Homeless</t>
  </si>
  <si>
    <t>HOPE VI</t>
  </si>
  <si>
    <t>Section 811</t>
  </si>
  <si>
    <t>Historic Tax Credits</t>
  </si>
  <si>
    <t>AHP</t>
  </si>
  <si>
    <t>Veterans Affairs Supportive Housing (VASH)</t>
  </si>
  <si>
    <t xml:space="preserve">Other: </t>
  </si>
  <si>
    <t>Provide additional information as needed below:</t>
  </si>
  <si>
    <t>Select..</t>
  </si>
  <si>
    <t>100% of low-income units at 60% AMI</t>
  </si>
  <si>
    <t>100% of low-income units at 50% AMI</t>
  </si>
  <si>
    <t>100% of low-income units at income averaging (for AIT projects only)</t>
  </si>
  <si>
    <t>X</t>
  </si>
  <si>
    <t>40/60 Test</t>
  </si>
  <si>
    <t>20/50 Test</t>
  </si>
  <si>
    <t>Average Income Test (AIT)</t>
  </si>
  <si>
    <t>Lower Income Housing Commitment</t>
  </si>
  <si>
    <t>Select Additional Low-Income Set-Asides</t>
  </si>
  <si>
    <t>Based on LVG</t>
  </si>
  <si>
    <t>low_income housing commitment</t>
  </si>
  <si>
    <t>100% of low-income units at 60% AMI - 0 points   (Statewide)</t>
  </si>
  <si>
    <t>2 addtl points</t>
  </si>
  <si>
    <t>70% of low-income units at 60% AMI, 30% at 50% AMI - 2 points   (King/Snohomish only)</t>
  </si>
  <si>
    <t>Calc Total Points</t>
  </si>
  <si>
    <t>50% of low-income units at 60% AMI, 50% at 50% AMI - 4 points   (King/Snohomish only)</t>
  </si>
  <si>
    <t>30% of low-income units at 60% AMI, 70% at 50% AMI - 6 points   (King/Snohomish only)</t>
  </si>
  <si>
    <t>% Total Projec Cost</t>
  </si>
  <si>
    <t>Points</t>
  </si>
  <si>
    <t>Resyndication preserving existing low-income set-asides below 60% AMI - 6 points   (Statewide)</t>
  </si>
  <si>
    <t>Average Income Test (Income Averaging) - 0 points (Statewide)</t>
  </si>
  <si>
    <t>% of Units</t>
  </si>
  <si>
    <t>Inc_percent</t>
  </si>
  <si>
    <t>No Points Taken</t>
  </si>
  <si>
    <t>Years</t>
  </si>
  <si>
    <t>Sole Entity Sponsor (For-Profit) &gt;50% BIPOC Ownership (8 points)</t>
  </si>
  <si>
    <t>Sole Entity Sponsor (Non-Profit) &gt;50%+ BIPOC Board (5 points)</t>
  </si>
  <si>
    <t>Sole Entity Sponsor (Non-Profit) BIPOC ED or CEO (3 points)</t>
  </si>
  <si>
    <t>Sole Entity Sponsor (Non-Profit) Both Non-Profit options (8 points)</t>
  </si>
  <si>
    <t>Partnership w/ BIPOC For-Profit &lt; 50% Ownership (6 points)</t>
  </si>
  <si>
    <t>Partnership w/ BIPOC Non-Profit General Partner &lt; 50% Ownership + BIPOC Board (4 points)</t>
  </si>
  <si>
    <t>Partnership w/ BIPOC Non-Profit General Partner &lt; 50% Ownership + BIPOC ED or CEO (2 points)</t>
  </si>
  <si>
    <t>Partnership w/ BIPOC Non-Profit General Partner &lt; 50% Ownership + both Non-Profit options (6 points)</t>
  </si>
  <si>
    <t>Urban Project within 0.5 mile walking distance of transit service - 1 point</t>
  </si>
  <si>
    <t>TOD</t>
  </si>
  <si>
    <t>Rural Project within 0.5 mile walking distance of a bus stop or within 5-mile distance of transit options - 2 points</t>
  </si>
  <si>
    <t>Urban or Rural Project within 0.5 mile walking distance of a: Park &amp; Ride, Light Rail Station, Commuter Rail Station, Ferry Terminal, Transit Center, Street Car stop, or Bus Rapid Transit stop - 3 points</t>
  </si>
  <si>
    <t>Less than 16% of the low-income housing units - 2 points</t>
  </si>
  <si>
    <t>Project-Based Rental Assistance</t>
  </si>
  <si>
    <t>16-25% of the low-income housing units - 4 points</t>
  </si>
  <si>
    <t>Project_Based_Rental_Assistance</t>
  </si>
  <si>
    <t>26-50% of the low-income housing units - 6 points</t>
  </si>
  <si>
    <t xml:space="preserve">51-75% or more of the low-income housing units - 8 points </t>
  </si>
  <si>
    <t xml:space="preserve">76% or more of the low-income housing units - 10 points </t>
  </si>
  <si>
    <t>3% of the Total Project Costs - 1 point</t>
  </si>
  <si>
    <t>LeveragingPublicResources10</t>
  </si>
  <si>
    <t>6% of the Total Project Costs - 2 points</t>
  </si>
  <si>
    <t>leveraging_public_resources_10</t>
  </si>
  <si>
    <t>9% of the Total Project Costs - 3 points</t>
  </si>
  <si>
    <t>12% of the Total Project Costs - 4 points</t>
  </si>
  <si>
    <t>15% of the Total Project Costs - 5 points</t>
  </si>
  <si>
    <t>18% of the Total Project Costs - 6 points</t>
  </si>
  <si>
    <t>21% of the Total Project Costs - 7 points</t>
  </si>
  <si>
    <t>24% of the Total Project Costs - 8 points</t>
  </si>
  <si>
    <t>27% of the Total Project Costs - 9 points</t>
  </si>
  <si>
    <t>30% of the Total Project Costs - 10 points</t>
  </si>
  <si>
    <t>2% of the Total Bond Issue - 1 point</t>
  </si>
  <si>
    <t>LeveragingTaxableBonds7</t>
  </si>
  <si>
    <t>4% of the Total Bond Issue - 2 points</t>
  </si>
  <si>
    <t>leveraging_taxable_bonds_7</t>
  </si>
  <si>
    <t>6% of the Total Bond Issue - 3 points</t>
  </si>
  <si>
    <t>8% of the Total Bond Issue - 4 points</t>
  </si>
  <si>
    <t>10% of the Total Bond Issue - 5 points</t>
  </si>
  <si>
    <t>Install a solar photovoltaic (PV) at least 13 Kilowatts - 3 points</t>
  </si>
  <si>
    <t>12% of the Total Bond Issue - 6 points</t>
  </si>
  <si>
    <t>14% of the Total Bond Issue - 7 points</t>
  </si>
  <si>
    <t>Actual</t>
  </si>
  <si>
    <t>Off Site</t>
  </si>
  <si>
    <t>10% - 5 Points</t>
  </si>
  <si>
    <t>Percent</t>
  </si>
  <si>
    <t>On Site</t>
  </si>
  <si>
    <t>11% - 4 Points</t>
  </si>
  <si>
    <t>DevFees</t>
  </si>
  <si>
    <t>12% - 3 Points</t>
  </si>
  <si>
    <t>13% - 2 Points</t>
  </si>
  <si>
    <t>14% - 1 Point</t>
  </si>
  <si>
    <t>15% - 0 Points</t>
  </si>
  <si>
    <t>PropertyType10</t>
  </si>
  <si>
    <r>
      <rPr>
        <b/>
        <sz val="11"/>
        <rFont val="Calibri"/>
        <family val="2"/>
        <scheme val="minor"/>
      </rPr>
      <t xml:space="preserve">Option 1: </t>
    </r>
    <r>
      <rPr>
        <sz val="11"/>
        <rFont val="Calibri"/>
        <family val="2"/>
        <scheme val="minor"/>
      </rPr>
      <t>Adaptive Reuse Site - 1 point</t>
    </r>
  </si>
  <si>
    <t>property_type_10</t>
  </si>
  <si>
    <r>
      <rPr>
        <b/>
        <sz val="11"/>
        <rFont val="Calibri"/>
        <family val="2"/>
        <scheme val="minor"/>
      </rPr>
      <t>Option 2:</t>
    </r>
    <r>
      <rPr>
        <sz val="11"/>
        <rFont val="Calibri"/>
        <family val="2"/>
        <scheme val="minor"/>
      </rPr>
      <t xml:space="preserve"> Historic Property being financed by the federal Historic Tax Credit (RTC) - 1 point</t>
    </r>
  </si>
  <si>
    <r>
      <rPr>
        <b/>
        <sz val="11"/>
        <rFont val="Calibri"/>
        <family val="2"/>
        <scheme val="minor"/>
      </rPr>
      <t>Option 3:</t>
    </r>
    <r>
      <rPr>
        <sz val="11"/>
        <rFont val="Calibri"/>
        <family val="2"/>
        <scheme val="minor"/>
      </rPr>
      <t xml:space="preserve"> Brownfield site - 3 points</t>
    </r>
  </si>
  <si>
    <r>
      <t xml:space="preserve">Urban:  within 1/4 mile of 3 services and 1/2 mile of a grocery store </t>
    </r>
    <r>
      <rPr>
        <u/>
        <sz val="11"/>
        <color indexed="8"/>
        <rFont val="Calibri"/>
        <family val="2"/>
      </rPr>
      <t>or</t>
    </r>
    <r>
      <rPr>
        <sz val="11"/>
        <color indexed="8"/>
        <rFont val="Calibri"/>
        <family val="2"/>
      </rPr>
      <t xml:space="preserve"> within 1/2 mile of 5 facilities and a grocery store - 3 points</t>
    </r>
  </si>
  <si>
    <t>Location Efficient Projects</t>
  </si>
  <si>
    <t>Rural:  within 2 miles of 4 services, one of which is a grocery store - 3 points</t>
  </si>
  <si>
    <t>Location_eff</t>
  </si>
  <si>
    <t>Nonprofit Only - 3 Points</t>
  </si>
  <si>
    <t>NP Sponsor</t>
  </si>
  <si>
    <t>For Profit / Nonprofit Partnership - 3 Points</t>
  </si>
  <si>
    <t>LIH40percent</t>
  </si>
  <si>
    <t>LIH50percent</t>
  </si>
  <si>
    <t>LIH60percent</t>
  </si>
  <si>
    <t>10 bps (.01%) of total bond amount or $10,000, whichever is greater - 4 points</t>
  </si>
  <si>
    <t>NP_Donation</t>
  </si>
  <si>
    <t>20 bps (.02%) of total bond amount or $20,000, whichever is greater - 8 points</t>
  </si>
  <si>
    <t>CBO Ownership</t>
  </si>
  <si>
    <t>CBO is Majority or Sole Owner (8 points)</t>
  </si>
  <si>
    <t>CBO is Minority Owner w/Yr 15 option (4 points)</t>
  </si>
  <si>
    <t>CBO 1st in waterfall for Deferred Dev Fee (2 points)</t>
  </si>
  <si>
    <t>Partnership w/terms (2 points)</t>
  </si>
  <si>
    <t>CBO Inclusion</t>
  </si>
  <si>
    <t>Sponsor or entity in GP qualifies as CBO (5 points)</t>
  </si>
  <si>
    <t>CBO Partner Beneficial Relationship (3 points)</t>
  </si>
  <si>
    <t>CBO brings value to tenants (1 point)</t>
  </si>
  <si>
    <t>CBO capacity building (1 point)</t>
  </si>
  <si>
    <t>Community Engagement Process</t>
  </si>
  <si>
    <t>Sponsor-provided resources to CBO for Potential Tenant Engagement (2 points)</t>
  </si>
  <si>
    <t>Sponsor conducts Potential Tenant engagement using toolkit (1 point)</t>
  </si>
  <si>
    <t>Sponsor documents engagement process which meets or exceeds toolkit w/preapproval (1 point)</t>
  </si>
  <si>
    <t>Application of Community Engagement</t>
  </si>
  <si>
    <t>Potential Tenant input results implemented in development (2 points)</t>
  </si>
  <si>
    <t>Service provider partnership results from Potential Tenant input (1 point)</t>
  </si>
  <si>
    <t>Both options above (3 points)</t>
  </si>
  <si>
    <t>Rehab of Major Systems</t>
  </si>
  <si>
    <t>Plumbing</t>
  </si>
  <si>
    <t>Electrical</t>
  </si>
  <si>
    <t xml:space="preserve">Heating, ventilation, and air conditioning </t>
  </si>
  <si>
    <t>Elevators</t>
  </si>
  <si>
    <t>Seismic Upgrades</t>
  </si>
  <si>
    <t>Select Priority Population Set-Asides</t>
  </si>
  <si>
    <t>Priority Population</t>
  </si>
  <si>
    <t>10% of units set aside for Large Households, 10% for Persons with Disabilities (0 points)</t>
  </si>
  <si>
    <t>20% of units set aside for Persons with Disabilities (0 points)</t>
  </si>
  <si>
    <t>20% of units set aside for Large Households, 10% for Persons with Disabilities (2 points)</t>
  </si>
  <si>
    <t>100% of units set aside for Elderly, 20% for Persons with Disabilities (2 points)</t>
  </si>
  <si>
    <t>100% of units set aside for Elderly, 10% for Large Households, 10% for Persons with Disabilities (2 points)</t>
  </si>
  <si>
    <t>Application Fee Calc</t>
  </si>
  <si>
    <t>Other Issuer</t>
  </si>
  <si>
    <t>Select one</t>
  </si>
  <si>
    <t>KC_BoS</t>
  </si>
  <si>
    <t>King County</t>
  </si>
  <si>
    <t>BOND/TAX CREDIT PROGRAM SCORING</t>
  </si>
  <si>
    <t>Projects competing outside of King County must select a minimum of 25 points below to apply (4 of which must be in Section 4.5 Projects that are By and For the Community). Competitive projects located in King County must select a minimum of 30 points (5 of which must be in Section 4.5 Projects that are By and For the Community).</t>
  </si>
  <si>
    <t>Please see Section 4 of the Bond/Tax Credit Program Policies for a description of the following point options.</t>
  </si>
  <si>
    <t>Blue Boxes are Drop Down Menus</t>
  </si>
  <si>
    <t>Purple Boxes are calculated</t>
  </si>
  <si>
    <t>Green boxes are manual-entry</t>
  </si>
  <si>
    <t>POINTS
SELECTED</t>
  </si>
  <si>
    <t>1)</t>
  </si>
  <si>
    <r>
      <t xml:space="preserve">COST EFFICIENT DEVELOPMENT </t>
    </r>
    <r>
      <rPr>
        <b/>
        <sz val="10"/>
        <color theme="6" tint="-0.249977111117893"/>
        <rFont val="Calibri"/>
        <family val="2"/>
      </rPr>
      <t>(4.1)</t>
    </r>
  </si>
  <si>
    <t>Calculated</t>
  </si>
  <si>
    <t xml:space="preserve">Points will be awarded for projects that will achieve development cost efficiencies of the applicable
total development cost limits. </t>
  </si>
  <si>
    <t>Project's Total Development Cost</t>
  </si>
  <si>
    <t>TDC Limit Calc, Cell M27</t>
  </si>
  <si>
    <t xml:space="preserve">  less available Boosts</t>
  </si>
  <si>
    <t>Adjusted Project Total Dev Cost</t>
  </si>
  <si>
    <t>- Sustainable Building Features Costs</t>
  </si>
  <si>
    <t>Heat Pump Hot Water Heating</t>
  </si>
  <si>
    <t xml:space="preserve">Ductless/Ducted HVAC Heat Pumps </t>
  </si>
  <si>
    <t>Balanced Ventilation</t>
  </si>
  <si>
    <t>- Commerical Wage Rates Boost</t>
  </si>
  <si>
    <t>These two Boosts are limited to 10% of TDC max</t>
  </si>
  <si>
    <t>- Structured Parking Boost</t>
  </si>
  <si>
    <t>% of Savings (neg. nbr)</t>
  </si>
  <si>
    <r>
      <t xml:space="preserve">ADDITIONAL LOW-INCOME HOUSING COMMITMENT </t>
    </r>
    <r>
      <rPr>
        <b/>
        <sz val="10"/>
        <color theme="6" tint="-0.249977111117893"/>
        <rFont val="Calibri"/>
        <family val="2"/>
      </rPr>
      <t>(4.2)</t>
    </r>
  </si>
  <si>
    <t>The Applicant commits the Project to serve the following combination of Income Set-Asides:</t>
  </si>
  <si>
    <r>
      <t xml:space="preserve">HOUSING COMMITMENTS FOR PRIORITY POPULATIONS </t>
    </r>
    <r>
      <rPr>
        <b/>
        <sz val="10"/>
        <color theme="6" tint="-0.249977111117893"/>
        <rFont val="Calibri"/>
        <family val="2"/>
      </rPr>
      <t>(4.3)</t>
    </r>
  </si>
  <si>
    <t>The Applicant commits the Project to serve the following combination of Priority Population Set-Asides:</t>
  </si>
  <si>
    <t xml:space="preserve">                                                                                                                                                  </t>
  </si>
  <si>
    <t>4)</t>
  </si>
  <si>
    <r>
      <t xml:space="preserve">OVERCOMING HISTORIC AND SYSTEMIC BARRIERS FOR DEVELOPERS WHO ARE BLACK, INDIGENOUS, or PEOPLE OF COLOR </t>
    </r>
    <r>
      <rPr>
        <b/>
        <sz val="10"/>
        <color theme="6" tint="-0.249977111117893"/>
        <rFont val="Calibri"/>
        <family val="2"/>
      </rPr>
      <t>(4.4)</t>
    </r>
  </si>
  <si>
    <r>
      <rPr>
        <b/>
        <sz val="11"/>
        <rFont val="Calibri"/>
        <family val="2"/>
      </rPr>
      <t>5</t>
    </r>
    <r>
      <rPr>
        <b/>
        <sz val="10"/>
        <rFont val="Calibri"/>
        <family val="2"/>
      </rPr>
      <t>)</t>
    </r>
  </si>
  <si>
    <r>
      <t xml:space="preserve">PROJECTS THAT ARE BY AND FOR THE COMMUNITY </t>
    </r>
    <r>
      <rPr>
        <b/>
        <sz val="10"/>
        <color theme="6" tint="-0.249977111117893"/>
        <rFont val="Calibri"/>
        <family val="2"/>
      </rPr>
      <t>(4.5)</t>
    </r>
  </si>
  <si>
    <t>4.5.1 CBO Ownership (8 points max)</t>
  </si>
  <si>
    <r>
      <t xml:space="preserve">CBO is Majority or Sole Owner (8 points); </t>
    </r>
    <r>
      <rPr>
        <b/>
        <sz val="11"/>
        <rFont val="Calibri"/>
        <family val="2"/>
      </rPr>
      <t>OR</t>
    </r>
  </si>
  <si>
    <t>4.5.2 CBO Inclusion (5 points max)</t>
  </si>
  <si>
    <r>
      <t xml:space="preserve">Sponsor or entity in GP qualifies as CBO (5 points); </t>
    </r>
    <r>
      <rPr>
        <b/>
        <sz val="11"/>
        <rFont val="Calibri"/>
        <family val="2"/>
      </rPr>
      <t>OR</t>
    </r>
  </si>
  <si>
    <t>4.5.3.1 Potential Tenant Engagement Process (2 points max)</t>
  </si>
  <si>
    <t>4.5.3.2 Application of Potential Tenant Engagement (3 points max)</t>
  </si>
  <si>
    <t>6)</t>
  </si>
  <si>
    <r>
      <t xml:space="preserve">DONATION IN SUPPORT OF LOCAL NONPROFIT PROGRAMS </t>
    </r>
    <r>
      <rPr>
        <b/>
        <sz val="10"/>
        <color theme="6" tint="-0.249977111117893"/>
        <rFont val="Calibri"/>
        <family val="2"/>
      </rPr>
      <t>(4.6)</t>
    </r>
  </si>
  <si>
    <t>10 bps (0.1%) of total bond amount or $20,000, whichever is greater - 2 points</t>
  </si>
  <si>
    <t>7)</t>
  </si>
  <si>
    <r>
      <t xml:space="preserve">PROPERTY TYPE </t>
    </r>
    <r>
      <rPr>
        <b/>
        <sz val="10"/>
        <color theme="6" tint="-0.249977111117893"/>
        <rFont val="Calibri"/>
        <family val="2"/>
      </rPr>
      <t>(4.7)</t>
    </r>
  </si>
  <si>
    <t xml:space="preserve">Points will be awarded to projects that are located in the following types of properties.  Only one category may 
be selected.  </t>
  </si>
  <si>
    <t>8)</t>
  </si>
  <si>
    <r>
      <t xml:space="preserve">ENERGY EFFICIENCY, HEALTHY LIVING, &amp; RENEWABLE ENERGY - NEW CONSTRUCTION </t>
    </r>
    <r>
      <rPr>
        <b/>
        <sz val="10"/>
        <color theme="6" tint="-0.249977111117893"/>
        <rFont val="Calibri"/>
        <family val="2"/>
      </rPr>
      <t>(4.8)</t>
    </r>
  </si>
  <si>
    <t>Maximum 12 points</t>
  </si>
  <si>
    <t>Building beyond the 2021 WA State Energy Code - 12 points</t>
  </si>
  <si>
    <t>New Construction Solar Option (2018 Code only) - 3 points</t>
  </si>
  <si>
    <t>New Construction Energy Efficient Building (2018 Code only) - 5 points</t>
  </si>
  <si>
    <t>New Construction Electric Vehicle Charging Stations for Residential (2018 Code only) - 2 points</t>
  </si>
  <si>
    <t>9)</t>
  </si>
  <si>
    <r>
      <t xml:space="preserve">ENERGY EFFICIENCY, HEALTHY LIVING, &amp; RENEWABLE ENERGY - REHABS </t>
    </r>
    <r>
      <rPr>
        <b/>
        <sz val="10"/>
        <color theme="6" tint="-0.249977111117893"/>
        <rFont val="Calibri"/>
        <family val="2"/>
      </rPr>
      <t>(4.9)</t>
    </r>
  </si>
  <si>
    <t>Rehab Solar Option - 3 points</t>
  </si>
  <si>
    <t>Rehab Balanced Ventilation with Wildfire Smoke Filters Option - 5 points</t>
  </si>
  <si>
    <t>Rehab Electric Vehicle Charging Station for Residential Option - 1 point</t>
  </si>
  <si>
    <t>10)</t>
  </si>
  <si>
    <r>
      <t xml:space="preserve">COMBO PROPERTIES </t>
    </r>
    <r>
      <rPr>
        <b/>
        <sz val="10"/>
        <color theme="6" tint="-0.249977111117893"/>
        <rFont val="Calibri"/>
        <family val="2"/>
      </rPr>
      <t>(4.10)</t>
    </r>
  </si>
  <si>
    <t>Drop Down</t>
  </si>
  <si>
    <t>Five points will be awarded for properties that have been allocated 9% tax credits and are seeking
to combine a bond application with 4% tax credits as part of the project.</t>
  </si>
  <si>
    <t>11)</t>
  </si>
  <si>
    <r>
      <t xml:space="preserve">REHABILITATION OF MAJOR SYSTEMS </t>
    </r>
    <r>
      <rPr>
        <b/>
        <sz val="10"/>
        <color theme="6" tint="-0.249977111117893"/>
        <rFont val="Calibri"/>
        <family val="2"/>
      </rPr>
      <t>(4.11)</t>
    </r>
  </si>
  <si>
    <t>10 points per system - 30 points max</t>
  </si>
  <si>
    <t>Envelope</t>
  </si>
  <si>
    <t>TOTAL POINTS SELECTED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</si>
</sst>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0.0%"/>
    <numFmt numFmtId="166" formatCode="_(&quot;$&quot;* #,##0_);_(&quot;$&quot;* \(#,##0\);_(&quot;$&quot;* &quot;-&quot;??_);_(@_)"/>
    <numFmt numFmtId="167" formatCode="_(* #,##0_);_(* \(#,##0\);_(* &quot;-&quot;??_);_(@_)"/>
    <numFmt numFmtId="168" formatCode="#,##0.0%"/>
    <numFmt numFmtId="169" formatCode="0.000%"/>
    <numFmt numFmtId="170" formatCode="0.0000%"/>
    <numFmt numFmtId="171" formatCode="&quot;$&quot;#,##0.00"/>
    <numFmt numFmtId="172" formatCode="0.0000"/>
    <numFmt numFmtId="173" formatCode=";;;"/>
    <numFmt numFmtId="174" formatCode="_(&quot;$&quot;* #,##0.00_);_(&quot;$&quot;* \(#,##0.00\);_(&quot;$&quot;* &quot;-&quot;_);_(@_)"/>
  </numFmts>
  <fonts count="179">
    <font>
      <sz val="11"/>
      <color theme="1"/>
      <name val="Calibri"/>
      <family val="2"/>
      <scheme val="minor"/>
    </font>
    <font>
      <sz val="11"/>
      <color indexed="8"/>
      <name val="Calibri"/>
      <family val="2"/>
    </font>
    <font>
      <u/>
      <sz val="10"/>
      <color indexed="12"/>
      <name val="Arial"/>
      <family val="2"/>
    </font>
    <font>
      <sz val="10"/>
      <name val="Calibri"/>
      <family val="2"/>
    </font>
    <font>
      <b/>
      <sz val="10"/>
      <name val="Calibri"/>
      <family val="2"/>
    </font>
    <font>
      <sz val="10"/>
      <name val="Arial"/>
      <family val="2"/>
    </font>
    <font>
      <b/>
      <sz val="8"/>
      <name val="Calibri"/>
      <family val="2"/>
    </font>
    <font>
      <b/>
      <sz val="9"/>
      <name val="Calibri"/>
      <family val="2"/>
    </font>
    <font>
      <b/>
      <sz val="12"/>
      <name val="Calibri"/>
      <family val="2"/>
    </font>
    <font>
      <sz val="10"/>
      <name val="Arial"/>
      <family val="2"/>
    </font>
    <font>
      <sz val="9"/>
      <color indexed="81"/>
      <name val="Tahoma"/>
      <family val="2"/>
    </font>
    <font>
      <b/>
      <sz val="9"/>
      <color indexed="81"/>
      <name val="Tahoma"/>
      <family val="2"/>
    </font>
    <font>
      <sz val="11"/>
      <name val="Calibri"/>
      <family val="2"/>
    </font>
    <font>
      <b/>
      <sz val="11"/>
      <name val="Calibri"/>
      <family val="2"/>
    </font>
    <font>
      <b/>
      <sz val="14"/>
      <color indexed="8"/>
      <name val="Calibri"/>
      <family val="2"/>
    </font>
    <font>
      <b/>
      <sz val="10"/>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indexed="8"/>
      <name val="Calibri"/>
      <family val="2"/>
    </font>
    <font>
      <sz val="9"/>
      <name val="Arial"/>
      <family val="2"/>
    </font>
    <font>
      <b/>
      <sz val="10"/>
      <name val="Arial"/>
      <family val="2"/>
    </font>
    <font>
      <b/>
      <sz val="9"/>
      <color indexed="8"/>
      <name val="Arial"/>
      <family val="2"/>
    </font>
    <font>
      <b/>
      <sz val="9"/>
      <name val="Arial"/>
      <family val="2"/>
    </font>
    <font>
      <b/>
      <i/>
      <sz val="9"/>
      <name val="Arial"/>
      <family val="2"/>
    </font>
    <font>
      <i/>
      <sz val="9"/>
      <name val="Arial"/>
      <family val="2"/>
    </font>
    <font>
      <i/>
      <sz val="9"/>
      <color indexed="8"/>
      <name val="Arial"/>
      <family val="2"/>
    </font>
    <font>
      <sz val="9"/>
      <color indexed="8"/>
      <name val="Arial"/>
      <family val="2"/>
    </font>
    <font>
      <b/>
      <i/>
      <sz val="9"/>
      <color indexed="12"/>
      <name val="Arial"/>
      <family val="2"/>
    </font>
    <font>
      <i/>
      <sz val="9"/>
      <color indexed="48"/>
      <name val="Arial"/>
      <family val="2"/>
    </font>
    <font>
      <b/>
      <i/>
      <sz val="9"/>
      <color indexed="48"/>
      <name val="Arial"/>
      <family val="2"/>
    </font>
    <font>
      <b/>
      <i/>
      <sz val="9"/>
      <color indexed="8"/>
      <name val="Arial"/>
      <family val="2"/>
    </font>
    <font>
      <u/>
      <sz val="9"/>
      <color indexed="12"/>
      <name val="Arial"/>
      <family val="2"/>
    </font>
    <font>
      <sz val="10"/>
      <color indexed="9"/>
      <name val="Calibri"/>
      <family val="2"/>
    </font>
    <font>
      <sz val="10"/>
      <color indexed="20"/>
      <name val="Calibri"/>
      <family val="2"/>
    </font>
    <font>
      <b/>
      <sz val="10"/>
      <color indexed="52"/>
      <name val="Calibri"/>
      <family val="2"/>
    </font>
    <font>
      <b/>
      <sz val="10"/>
      <color indexed="9"/>
      <name val="Calibri"/>
      <family val="2"/>
    </font>
    <font>
      <i/>
      <sz val="10"/>
      <color indexed="23"/>
      <name val="Calibri"/>
      <family val="2"/>
    </font>
    <font>
      <sz val="10"/>
      <color indexed="17"/>
      <name val="Calibri"/>
      <family val="2"/>
    </font>
    <font>
      <sz val="10"/>
      <color indexed="62"/>
      <name val="Calibri"/>
      <family val="2"/>
    </font>
    <font>
      <sz val="10"/>
      <color indexed="52"/>
      <name val="Calibri"/>
      <family val="2"/>
    </font>
    <font>
      <sz val="10"/>
      <color indexed="60"/>
      <name val="Calibri"/>
      <family val="2"/>
    </font>
    <font>
      <b/>
      <sz val="10"/>
      <color indexed="63"/>
      <name val="Calibri"/>
      <family val="2"/>
    </font>
    <font>
      <sz val="10"/>
      <color indexed="10"/>
      <name val="Calibri"/>
      <family val="2"/>
    </font>
    <font>
      <i/>
      <sz val="10"/>
      <name val="Arial"/>
      <family val="2"/>
    </font>
    <font>
      <b/>
      <i/>
      <sz val="10"/>
      <name val="Arial"/>
      <family val="2"/>
    </font>
    <font>
      <b/>
      <sz val="10"/>
      <color indexed="10"/>
      <name val="Arial"/>
      <family val="2"/>
    </font>
    <font>
      <sz val="10"/>
      <color indexed="8"/>
      <name val="Arial"/>
      <family val="2"/>
    </font>
    <font>
      <sz val="10"/>
      <name val="Arial"/>
      <family val="2"/>
    </font>
    <font>
      <sz val="8"/>
      <name val="Arial"/>
      <family val="2"/>
    </font>
    <font>
      <sz val="11"/>
      <color indexed="8"/>
      <name val="Arial"/>
      <family val="2"/>
    </font>
    <font>
      <sz val="11"/>
      <name val="Arial"/>
      <family val="2"/>
    </font>
    <font>
      <b/>
      <sz val="16"/>
      <color indexed="8"/>
      <name val="Calibri"/>
      <family val="2"/>
    </font>
    <font>
      <b/>
      <sz val="9"/>
      <color indexed="8"/>
      <name val="Calibri"/>
      <family val="2"/>
    </font>
    <font>
      <i/>
      <sz val="9"/>
      <color indexed="8"/>
      <name val="Calibri"/>
      <family val="2"/>
    </font>
    <font>
      <sz val="9"/>
      <name val="Calibri"/>
      <family val="2"/>
    </font>
    <font>
      <b/>
      <i/>
      <sz val="9"/>
      <color indexed="8"/>
      <name val="Calibri"/>
      <family val="2"/>
    </font>
    <font>
      <u/>
      <sz val="10"/>
      <color indexed="12"/>
      <name val="Calibri"/>
      <family val="2"/>
    </font>
    <font>
      <i/>
      <sz val="9"/>
      <name val="Calibri"/>
      <family val="2"/>
    </font>
    <font>
      <i/>
      <sz val="11"/>
      <name val="Calibri"/>
      <family val="2"/>
    </font>
    <font>
      <i/>
      <sz val="9"/>
      <color indexed="48"/>
      <name val="Calibri"/>
      <family val="2"/>
    </font>
    <font>
      <b/>
      <i/>
      <sz val="9"/>
      <color indexed="48"/>
      <name val="Calibri"/>
      <family val="2"/>
    </font>
    <font>
      <u/>
      <sz val="11"/>
      <color indexed="8"/>
      <name val="Calibri"/>
      <family val="2"/>
    </font>
    <font>
      <sz val="11"/>
      <color theme="1"/>
      <name val="Calibri"/>
      <family val="2"/>
      <scheme val="minor"/>
    </font>
    <font>
      <b/>
      <sz val="11"/>
      <color theme="1"/>
      <name val="Calibri"/>
      <family val="2"/>
      <scheme val="minor"/>
    </font>
    <font>
      <sz val="11"/>
      <color indexed="8"/>
      <name val="Calibri"/>
      <family val="2"/>
      <scheme val="minor"/>
    </font>
    <font>
      <sz val="11"/>
      <name val="Calibri"/>
      <family val="2"/>
      <scheme val="minor"/>
    </font>
    <font>
      <sz val="10"/>
      <name val="Calibri"/>
      <family val="2"/>
      <scheme val="minor"/>
    </font>
    <font>
      <b/>
      <sz val="14"/>
      <color theme="1"/>
      <name val="Calibri"/>
      <family val="2"/>
      <scheme val="minor"/>
    </font>
    <font>
      <b/>
      <sz val="10"/>
      <name val="Calibri"/>
      <family val="2"/>
      <scheme val="minor"/>
    </font>
    <font>
      <b/>
      <sz val="12"/>
      <color theme="1"/>
      <name val="Calibri"/>
      <family val="2"/>
      <scheme val="minor"/>
    </font>
    <font>
      <u/>
      <sz val="10"/>
      <color indexed="12"/>
      <name val="Calibri"/>
      <family val="2"/>
      <scheme val="minor"/>
    </font>
    <font>
      <b/>
      <sz val="12"/>
      <name val="Calibri"/>
      <family val="2"/>
      <scheme val="minor"/>
    </font>
    <font>
      <b/>
      <sz val="11"/>
      <name val="Calibri"/>
      <family val="2"/>
      <scheme val="minor"/>
    </font>
    <font>
      <sz val="11"/>
      <color theme="1"/>
      <name val="Calibri"/>
      <family val="2"/>
    </font>
    <font>
      <b/>
      <sz val="14"/>
      <name val="Calibri"/>
      <family val="2"/>
      <scheme val="minor"/>
    </font>
    <font>
      <b/>
      <sz val="14"/>
      <color indexed="8"/>
      <name val="Calibri"/>
      <family val="2"/>
      <scheme val="minor"/>
    </font>
    <font>
      <sz val="9"/>
      <color theme="1"/>
      <name val="Calibri"/>
      <family val="2"/>
    </font>
    <font>
      <sz val="10"/>
      <name val="Arial"/>
      <family val="2"/>
    </font>
    <font>
      <b/>
      <sz val="12"/>
      <color rgb="FFFF0000"/>
      <name val="Arial"/>
      <family val="2"/>
    </font>
    <font>
      <b/>
      <sz val="11"/>
      <color rgb="FFFF0000"/>
      <name val="Calibri"/>
      <family val="2"/>
      <scheme val="minor"/>
    </font>
    <font>
      <sz val="10"/>
      <name val="Tms Rmn"/>
    </font>
    <font>
      <b/>
      <sz val="10"/>
      <color indexed="60"/>
      <name val="Times New Roman"/>
      <family val="1"/>
    </font>
    <font>
      <sz val="10"/>
      <name val="Times New Roman"/>
      <family val="1"/>
    </font>
    <font>
      <b/>
      <sz val="10"/>
      <name val="Times New Roman"/>
      <family val="1"/>
    </font>
    <font>
      <b/>
      <i/>
      <sz val="10"/>
      <name val="Times New Roman"/>
      <family val="1"/>
    </font>
    <font>
      <b/>
      <sz val="10"/>
      <name val="Arial Bold"/>
    </font>
    <font>
      <sz val="10"/>
      <name val="Symbol"/>
      <family val="1"/>
      <charset val="2"/>
    </font>
    <font>
      <sz val="10"/>
      <name val="Arial Black"/>
      <family val="2"/>
    </font>
    <font>
      <i/>
      <sz val="10"/>
      <color indexed="8"/>
      <name val="Arial"/>
      <family val="2"/>
    </font>
    <font>
      <b/>
      <sz val="10"/>
      <color indexed="8"/>
      <name val="Arial"/>
      <family val="2"/>
    </font>
    <font>
      <b/>
      <i/>
      <sz val="10"/>
      <color indexed="8"/>
      <name val="Arial"/>
      <family val="2"/>
    </font>
    <font>
      <sz val="14"/>
      <color indexed="8"/>
      <name val="Calibri"/>
      <family val="2"/>
      <scheme val="minor"/>
    </font>
    <font>
      <b/>
      <sz val="11"/>
      <color indexed="8"/>
      <name val="Arial"/>
      <family val="2"/>
    </font>
    <font>
      <i/>
      <sz val="11"/>
      <color indexed="8"/>
      <name val="Arial"/>
      <family val="2"/>
    </font>
    <font>
      <b/>
      <sz val="10"/>
      <color theme="6" tint="-0.249977111117893"/>
      <name val="Calibri"/>
      <family val="2"/>
    </font>
    <font>
      <b/>
      <i/>
      <sz val="8"/>
      <color theme="6" tint="-0.249977111117893"/>
      <name val="Calibri"/>
      <family val="2"/>
    </font>
    <font>
      <sz val="11"/>
      <color theme="0"/>
      <name val="Calibri"/>
      <family val="2"/>
    </font>
    <font>
      <b/>
      <sz val="10"/>
      <color theme="0"/>
      <name val="Calibri"/>
      <family val="2"/>
    </font>
    <font>
      <b/>
      <sz val="10"/>
      <color theme="1"/>
      <name val="Calibri"/>
      <family val="2"/>
    </font>
    <font>
      <b/>
      <i/>
      <sz val="9"/>
      <color rgb="FFFF0000"/>
      <name val="Arial"/>
      <family val="2"/>
    </font>
    <font>
      <sz val="11"/>
      <color rgb="FF000000"/>
      <name val="Calibri"/>
      <family val="2"/>
      <scheme val="minor"/>
    </font>
    <font>
      <sz val="11"/>
      <color rgb="FF080707"/>
      <name val="Calibri"/>
      <family val="2"/>
      <scheme val="minor"/>
    </font>
    <font>
      <sz val="10"/>
      <color rgb="FF080707"/>
      <name val="Arial"/>
      <family val="2"/>
    </font>
    <font>
      <b/>
      <strike/>
      <sz val="11"/>
      <name val="Calibri"/>
      <family val="2"/>
    </font>
    <font>
      <strike/>
      <sz val="11"/>
      <name val="Calibri"/>
      <family val="2"/>
    </font>
    <font>
      <b/>
      <sz val="14"/>
      <name val="Cambria"/>
      <family val="1"/>
      <scheme val="major"/>
    </font>
    <font>
      <sz val="12"/>
      <name val="Calibri"/>
      <family val="2"/>
    </font>
    <font>
      <b/>
      <sz val="11"/>
      <name val="Cambria"/>
      <family val="1"/>
      <scheme val="major"/>
    </font>
    <font>
      <b/>
      <sz val="16"/>
      <name val="Cambria"/>
      <family val="1"/>
      <scheme val="major"/>
    </font>
    <font>
      <b/>
      <sz val="9"/>
      <name val="Calibri"/>
      <family val="2"/>
      <scheme val="minor"/>
    </font>
    <font>
      <sz val="9"/>
      <name val="Calibri"/>
      <family val="2"/>
      <scheme val="minor"/>
    </font>
    <font>
      <b/>
      <sz val="10"/>
      <color rgb="FFFF0000"/>
      <name val="Calibri"/>
      <family val="2"/>
      <scheme val="minor"/>
    </font>
    <font>
      <b/>
      <i/>
      <sz val="11"/>
      <color indexed="8"/>
      <name val="Calibri"/>
      <family val="2"/>
    </font>
    <font>
      <b/>
      <sz val="10"/>
      <color rgb="FFFF0000"/>
      <name val="Times New Roman"/>
      <family val="1"/>
    </font>
    <font>
      <sz val="10"/>
      <color rgb="FF181818"/>
      <name val="Segoe UI"/>
      <family val="2"/>
    </font>
    <font>
      <b/>
      <u/>
      <sz val="11"/>
      <name val="Calibri"/>
      <family val="2"/>
      <scheme val="minor"/>
    </font>
    <font>
      <b/>
      <u/>
      <sz val="12"/>
      <name val="Calibri"/>
      <family val="2"/>
      <scheme val="minor"/>
    </font>
    <font>
      <i/>
      <sz val="11"/>
      <name val="Calibri"/>
      <family val="2"/>
      <scheme val="minor"/>
    </font>
    <font>
      <b/>
      <sz val="10"/>
      <color rgb="FFFF0000"/>
      <name val="Arial"/>
      <family val="2"/>
    </font>
    <font>
      <b/>
      <sz val="14"/>
      <color indexed="8"/>
      <name val="Arial"/>
      <family val="2"/>
    </font>
    <font>
      <b/>
      <sz val="11"/>
      <name val="Arial"/>
      <family val="2"/>
    </font>
    <font>
      <sz val="8"/>
      <color indexed="8"/>
      <name val="Arial"/>
      <family val="2"/>
    </font>
    <font>
      <sz val="11"/>
      <color theme="1"/>
      <name val="Arial"/>
      <family val="2"/>
    </font>
    <font>
      <b/>
      <sz val="12"/>
      <name val="Arial"/>
      <family val="2"/>
    </font>
    <font>
      <sz val="13"/>
      <color theme="1"/>
      <name val="Arial"/>
      <family val="2"/>
    </font>
    <font>
      <sz val="8"/>
      <color theme="1"/>
      <name val="Arial"/>
      <family val="2"/>
    </font>
    <font>
      <b/>
      <sz val="14"/>
      <color theme="1"/>
      <name val="Arial"/>
      <family val="2"/>
    </font>
    <font>
      <sz val="12"/>
      <color theme="1"/>
      <name val="Arial"/>
      <family val="2"/>
    </font>
    <font>
      <b/>
      <sz val="8"/>
      <name val="Arial"/>
      <family val="2"/>
    </font>
    <font>
      <b/>
      <sz val="8"/>
      <color indexed="8"/>
      <name val="Arial"/>
      <family val="2"/>
    </font>
    <font>
      <i/>
      <sz val="8"/>
      <name val="Arial"/>
      <family val="2"/>
    </font>
    <font>
      <i/>
      <sz val="8"/>
      <color indexed="48"/>
      <name val="Arial"/>
      <family val="2"/>
    </font>
    <font>
      <b/>
      <i/>
      <sz val="8"/>
      <name val="Arial"/>
      <family val="2"/>
    </font>
    <font>
      <b/>
      <i/>
      <sz val="8"/>
      <color indexed="48"/>
      <name val="Arial"/>
      <family val="2"/>
    </font>
    <font>
      <i/>
      <sz val="8"/>
      <color indexed="8"/>
      <name val="Arial"/>
      <family val="2"/>
    </font>
    <font>
      <b/>
      <i/>
      <sz val="8"/>
      <color indexed="8"/>
      <name val="Arial"/>
      <family val="2"/>
    </font>
    <font>
      <u/>
      <sz val="8"/>
      <color indexed="12"/>
      <name val="Arial"/>
      <family val="2"/>
    </font>
    <font>
      <b/>
      <sz val="11"/>
      <color theme="1"/>
      <name val="Arial"/>
      <family val="2"/>
    </font>
    <font>
      <sz val="10"/>
      <color theme="0"/>
      <name val="Arial"/>
      <family val="2"/>
    </font>
    <font>
      <sz val="9"/>
      <color theme="1"/>
      <name val="Arial"/>
      <family val="2"/>
    </font>
    <font>
      <b/>
      <sz val="9"/>
      <color theme="1"/>
      <name val="Arial"/>
      <family val="2"/>
    </font>
    <font>
      <b/>
      <sz val="14"/>
      <name val="Arial"/>
      <family val="2"/>
    </font>
    <font>
      <b/>
      <sz val="8"/>
      <color rgb="FFFF0000"/>
      <name val="Arial"/>
      <family val="2"/>
    </font>
    <font>
      <b/>
      <sz val="11"/>
      <color rgb="FFFF0000"/>
      <name val="Arial"/>
      <family val="2"/>
    </font>
    <font>
      <i/>
      <sz val="11"/>
      <color theme="1"/>
      <name val="Arial"/>
      <family val="2"/>
    </font>
    <font>
      <b/>
      <i/>
      <sz val="11"/>
      <color theme="1"/>
      <name val="Arial"/>
      <family val="2"/>
    </font>
    <font>
      <b/>
      <sz val="12"/>
      <color indexed="8"/>
      <name val="Arial"/>
      <family val="2"/>
    </font>
    <font>
      <b/>
      <i/>
      <sz val="10"/>
      <color indexed="12"/>
      <name val="Arial"/>
      <family val="2"/>
    </font>
    <font>
      <i/>
      <sz val="10"/>
      <color indexed="48"/>
      <name val="Arial"/>
      <family val="2"/>
    </font>
    <font>
      <b/>
      <i/>
      <sz val="10"/>
      <color indexed="48"/>
      <name val="Arial"/>
      <family val="2"/>
    </font>
    <font>
      <b/>
      <sz val="12"/>
      <color theme="1"/>
      <name val="Arial"/>
      <family val="2"/>
    </font>
    <font>
      <sz val="12"/>
      <color indexed="8"/>
      <name val="Arial"/>
      <family val="2"/>
    </font>
    <font>
      <b/>
      <u/>
      <sz val="12"/>
      <color theme="1"/>
      <name val="Arial"/>
      <family val="2"/>
    </font>
    <font>
      <vertAlign val="superscript"/>
      <sz val="11"/>
      <color indexed="8"/>
      <name val="Arial"/>
      <family val="2"/>
    </font>
    <font>
      <b/>
      <vertAlign val="superscript"/>
      <sz val="11"/>
      <color indexed="8"/>
      <name val="Arial"/>
      <family val="2"/>
    </font>
    <font>
      <vertAlign val="superscript"/>
      <sz val="9"/>
      <color indexed="8"/>
      <name val="Arial"/>
      <family val="2"/>
    </font>
    <font>
      <i/>
      <sz val="11"/>
      <name val="Arial"/>
      <family val="2"/>
    </font>
    <font>
      <b/>
      <sz val="16"/>
      <color indexed="8"/>
      <name val="Arial"/>
      <family val="2"/>
    </font>
    <font>
      <strike/>
      <sz val="11"/>
      <color theme="1"/>
      <name val="Arial"/>
      <family val="2"/>
    </font>
    <font>
      <b/>
      <i/>
      <sz val="14"/>
      <color theme="1"/>
      <name val="Arial"/>
      <family val="2"/>
    </font>
    <font>
      <b/>
      <sz val="16"/>
      <color theme="1"/>
      <name val="Arial"/>
      <family val="2"/>
    </font>
    <font>
      <sz val="10"/>
      <color theme="1"/>
      <name val="Arial"/>
      <family val="2"/>
    </font>
    <font>
      <i/>
      <sz val="10"/>
      <color theme="1"/>
      <name val="Arial"/>
      <family val="2"/>
    </font>
    <font>
      <i/>
      <u/>
      <sz val="10"/>
      <color theme="1"/>
      <name val="Arial"/>
      <family val="2"/>
    </font>
    <font>
      <b/>
      <sz val="10"/>
      <color theme="1"/>
      <name val="Arial"/>
      <family val="2"/>
    </font>
    <font>
      <u/>
      <sz val="10"/>
      <color theme="1"/>
      <name val="Arial"/>
      <family val="2"/>
    </font>
    <font>
      <i/>
      <sz val="10"/>
      <color rgb="FF76933C"/>
      <name val="Arial"/>
      <family val="2"/>
    </font>
    <font>
      <b/>
      <sz val="10"/>
      <color rgb="FF76933C"/>
      <name val="Arial"/>
      <family val="2"/>
    </font>
    <font>
      <sz val="10"/>
      <color rgb="FFFF0000"/>
      <name val="Arial"/>
      <family val="2"/>
    </font>
    <font>
      <sz val="10"/>
      <color rgb="FF000000"/>
      <name val="Arial"/>
      <family val="2"/>
    </font>
    <font>
      <b/>
      <sz val="10"/>
      <color rgb="FF000000"/>
      <name val="Arial"/>
      <family val="2"/>
    </font>
    <font>
      <i/>
      <sz val="10"/>
      <color rgb="FF000000"/>
      <name val="Arial"/>
      <family val="2"/>
    </font>
    <font>
      <i/>
      <u/>
      <sz val="10"/>
      <color rgb="FF000000"/>
      <name val="Arial"/>
      <family val="2"/>
    </font>
    <font>
      <b/>
      <i/>
      <sz val="10"/>
      <color theme="1"/>
      <name val="Arial"/>
      <family val="2"/>
    </font>
    <font>
      <b/>
      <u/>
      <sz val="10"/>
      <color theme="1"/>
      <name val="Arial"/>
      <family val="2"/>
    </font>
    <font>
      <b/>
      <i/>
      <u/>
      <sz val="10"/>
      <color rgb="FFFF0000"/>
      <name val="Arial"/>
      <family val="2"/>
    </font>
    <font>
      <b/>
      <i/>
      <u/>
      <sz val="10"/>
      <color theme="1"/>
      <name val="Arial"/>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lightTrellis">
        <bgColor indexed="22"/>
      </patternFill>
    </fill>
    <fill>
      <patternFill patternType="solid">
        <fgColor theme="0"/>
        <bgColor indexed="64"/>
      </patternFill>
    </fill>
    <fill>
      <patternFill patternType="solid">
        <fgColor theme="8" tint="0.79998168889431442"/>
        <bgColor indexed="64"/>
      </patternFill>
    </fill>
    <fill>
      <patternFill patternType="solid">
        <fgColor theme="8" tint="0.79998168889431442"/>
        <bgColor indexed="8"/>
      </patternFill>
    </fill>
    <fill>
      <patternFill patternType="solid">
        <fgColor rgb="FFCCFFCC"/>
        <bgColor indexed="64"/>
      </patternFill>
    </fill>
    <fill>
      <patternFill patternType="solid">
        <fgColor theme="8" tint="0.59999389629810485"/>
        <bgColor indexed="64"/>
      </patternFill>
    </fill>
    <fill>
      <patternFill patternType="solid">
        <fgColor theme="8" tint="0.79998168889431442"/>
        <bgColor indexed="9"/>
      </patternFill>
    </fill>
    <fill>
      <patternFill patternType="solid">
        <fgColor theme="9" tint="0.59999389629810485"/>
        <bgColor indexed="64"/>
      </patternFill>
    </fill>
    <fill>
      <patternFill patternType="solid">
        <fgColor rgb="FFFFFFCC"/>
        <bgColor indexed="64"/>
      </patternFill>
    </fill>
    <fill>
      <patternFill patternType="solid">
        <fgColor rgb="FFCCECFF"/>
        <bgColor indexed="64"/>
      </patternFill>
    </fill>
    <fill>
      <patternFill patternType="solid">
        <fgColor rgb="FFFFFFCC"/>
        <bgColor indexed="9"/>
      </patternFill>
    </fill>
    <fill>
      <patternFill patternType="solid">
        <fgColor rgb="FFC00000"/>
        <bgColor indexed="64"/>
      </patternFill>
    </fill>
    <fill>
      <patternFill patternType="solid">
        <fgColor rgb="FFFFFF99"/>
        <bgColor indexed="9"/>
      </patternFill>
    </fill>
    <fill>
      <patternFill patternType="mediumGray">
        <fgColor theme="1"/>
        <bgColor theme="0" tint="-0.499984740745262"/>
      </patternFill>
    </fill>
    <fill>
      <patternFill patternType="mediumGray">
        <bgColor theme="1" tint="0.34998626667073579"/>
      </patternFill>
    </fill>
    <fill>
      <patternFill patternType="solid">
        <fgColor rgb="FFCCECFF"/>
        <bgColor indexed="9"/>
      </patternFill>
    </fill>
    <fill>
      <patternFill patternType="solid">
        <fgColor theme="6" tint="0.39997558519241921"/>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FFFF99"/>
        <bgColor indexed="64"/>
      </patternFill>
    </fill>
    <fill>
      <patternFill patternType="solid">
        <fgColor rgb="FFDAEEF3"/>
        <bgColor indexed="64"/>
      </patternFill>
    </fill>
    <fill>
      <patternFill patternType="solid">
        <fgColor rgb="FFCCCCFF"/>
        <bgColor indexed="64"/>
      </patternFill>
    </fill>
    <fill>
      <patternFill patternType="solid">
        <fgColor theme="2"/>
        <bgColor indexed="64"/>
      </patternFill>
    </fill>
  </fills>
  <borders count="3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style="hair">
        <color indexed="64"/>
      </right>
      <top/>
      <bottom style="thin">
        <color indexed="64"/>
      </bottom>
      <diagonal/>
    </border>
    <border>
      <left/>
      <right/>
      <top style="double">
        <color indexed="64"/>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double">
        <color indexed="64"/>
      </top>
      <bottom/>
      <diagonal/>
    </border>
    <border>
      <left/>
      <right style="medium">
        <color indexed="64"/>
      </right>
      <top style="double">
        <color indexed="64"/>
      </top>
      <bottom/>
      <diagonal/>
    </border>
    <border>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top style="medium">
        <color indexed="64"/>
      </top>
      <bottom style="medium">
        <color indexed="64"/>
      </bottom>
      <diagonal/>
    </border>
    <border>
      <left style="medium">
        <color indexed="64"/>
      </left>
      <right/>
      <top/>
      <bottom style="thin">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medium">
        <color indexed="64"/>
      </left>
      <right/>
      <top style="double">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top/>
      <bottom style="hair">
        <color indexed="64"/>
      </bottom>
      <diagonal/>
    </border>
    <border>
      <left style="hair">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top/>
      <bottom/>
      <diagonal/>
    </border>
    <border>
      <left style="medium">
        <color indexed="64"/>
      </left>
      <right style="hair">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hair">
        <color indexed="64"/>
      </top>
      <bottom style="medium">
        <color indexed="64"/>
      </bottom>
      <diagonal/>
    </border>
    <border>
      <left/>
      <right style="hair">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22"/>
      </right>
      <top/>
      <bottom style="thin">
        <color indexed="22"/>
      </bottom>
      <diagonal/>
    </border>
    <border>
      <left/>
      <right style="thin">
        <color indexed="22"/>
      </right>
      <top style="thin">
        <color indexed="22"/>
      </top>
      <bottom style="thin">
        <color indexed="22"/>
      </bottom>
      <diagonal/>
    </border>
    <border>
      <left/>
      <right style="thin">
        <color indexed="22"/>
      </right>
      <top style="thin">
        <color indexed="22"/>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hair">
        <color indexed="64"/>
      </left>
      <right/>
      <top style="thin">
        <color indexed="64"/>
      </top>
      <bottom/>
      <diagonal/>
    </border>
    <border>
      <left style="hair">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hair">
        <color indexed="64"/>
      </top>
      <bottom/>
      <diagonal/>
    </border>
    <border>
      <left style="medium">
        <color indexed="64"/>
      </left>
      <right/>
      <top style="thin">
        <color indexed="64"/>
      </top>
      <bottom style="hair">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thin">
        <color indexed="22"/>
      </left>
      <right/>
      <top/>
      <bottom style="thin">
        <color indexed="22"/>
      </bottom>
      <diagonal/>
    </border>
    <border>
      <left/>
      <right style="medium">
        <color indexed="64"/>
      </right>
      <top/>
      <bottom style="thin">
        <color indexed="22"/>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double">
        <color rgb="FF0070C0"/>
      </left>
      <right/>
      <top style="double">
        <color rgb="FF0070C0"/>
      </top>
      <bottom style="double">
        <color rgb="FF0070C0"/>
      </bottom>
      <diagonal/>
    </border>
    <border>
      <left/>
      <right/>
      <top style="double">
        <color rgb="FF0070C0"/>
      </top>
      <bottom style="double">
        <color rgb="FF0070C0"/>
      </bottom>
      <diagonal/>
    </border>
    <border>
      <left/>
      <right style="double">
        <color rgb="FF0070C0"/>
      </right>
      <top style="double">
        <color rgb="FF0070C0"/>
      </top>
      <bottom style="double">
        <color rgb="FF0070C0"/>
      </bottom>
      <diagonal/>
    </border>
    <border>
      <left style="thin">
        <color rgb="FF08A8CE"/>
      </left>
      <right/>
      <top style="thin">
        <color rgb="FF08A8CE"/>
      </top>
      <bottom style="thin">
        <color rgb="FF08A8CE"/>
      </bottom>
      <diagonal/>
    </border>
    <border>
      <left/>
      <right/>
      <top style="thin">
        <color rgb="FF08A8CE"/>
      </top>
      <bottom style="thin">
        <color rgb="FF08A8CE"/>
      </bottom>
      <diagonal/>
    </border>
    <border>
      <left/>
      <right style="thin">
        <color rgb="FF08A8CE"/>
      </right>
      <top style="thin">
        <color rgb="FF08A8CE"/>
      </top>
      <bottom style="thin">
        <color rgb="FF08A8CE"/>
      </bottom>
      <diagonal/>
    </border>
    <border>
      <left/>
      <right style="thin">
        <color rgb="FF08A8CE"/>
      </right>
      <top/>
      <bottom/>
      <diagonal/>
    </border>
    <border>
      <left/>
      <right style="thin">
        <color indexed="64"/>
      </right>
      <top/>
      <bottom style="medium">
        <color indexed="64"/>
      </bottom>
      <diagonal/>
    </border>
    <border>
      <left/>
      <right/>
      <top style="thin">
        <color indexed="64"/>
      </top>
      <bottom style="hair">
        <color indexed="64"/>
      </bottom>
      <diagonal/>
    </border>
    <border>
      <left/>
      <right/>
      <top style="hair">
        <color indexed="64"/>
      </top>
      <bottom style="medium">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right/>
      <top/>
      <bottom style="medium">
        <color theme="3" tint="-0.499984740745262"/>
      </bottom>
      <diagonal/>
    </border>
    <border>
      <left style="medium">
        <color theme="3" tint="-0.499984740745262"/>
      </left>
      <right/>
      <top/>
      <bottom style="medium">
        <color theme="3" tint="-0.499984740745262"/>
      </bottom>
      <diagonal/>
    </border>
    <border>
      <left/>
      <right style="medium">
        <color theme="3" tint="-0.499984740745262"/>
      </right>
      <top/>
      <bottom/>
      <diagonal/>
    </border>
    <border>
      <left style="medium">
        <color theme="3" tint="-0.499984740745262"/>
      </left>
      <right/>
      <top/>
      <bottom/>
      <diagonal/>
    </border>
    <border>
      <left/>
      <right/>
      <top style="thin">
        <color indexed="64"/>
      </top>
      <bottom style="medium">
        <color indexed="64"/>
      </bottom>
      <diagonal/>
    </border>
    <border>
      <left style="thin">
        <color theme="0" tint="-0.24994659260841701"/>
      </left>
      <right/>
      <top style="medium">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theme="0" tint="-0.24994659260841701"/>
      </bottom>
      <diagonal/>
    </border>
    <border>
      <left style="thin">
        <color theme="0" tint="-0.14996795556505021"/>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style="thin">
        <color theme="0" tint="-0.14996795556505021"/>
      </left>
      <right/>
      <top style="thin">
        <color indexed="64"/>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thin">
        <color theme="0" tint="-0.24994659260841701"/>
      </left>
      <right style="medium">
        <color indexed="64"/>
      </right>
      <top style="medium">
        <color indexed="64"/>
      </top>
      <bottom style="thin">
        <color theme="0" tint="-0.24994659260841701"/>
      </bottom>
      <diagonal/>
    </border>
    <border>
      <left/>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medium">
        <color indexed="64"/>
      </top>
      <bottom style="thin">
        <color theme="0" tint="-0.24994659260841701"/>
      </bottom>
      <diagonal/>
    </border>
    <border>
      <left style="medium">
        <color indexed="64"/>
      </left>
      <right style="thin">
        <color indexed="64"/>
      </right>
      <top style="medium">
        <color indexed="64"/>
      </top>
      <bottom style="thin">
        <color theme="0" tint="-0.14996795556505021"/>
      </bottom>
      <diagonal/>
    </border>
    <border>
      <left/>
      <right/>
      <top style="medium">
        <color auto="1"/>
      </top>
      <bottom style="medium">
        <color theme="3" tint="-0.499984740745262"/>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medium">
        <color indexed="64"/>
      </top>
      <bottom style="thin">
        <color theme="0" tint="-0.2499465926084170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theme="0" tint="-0.24994659260841701"/>
      </right>
      <top style="thin">
        <color theme="0" tint="-0.24994659260841701"/>
      </top>
      <bottom/>
      <diagonal/>
    </border>
    <border>
      <left style="thin">
        <color theme="0" tint="-0.14996795556505021"/>
      </left>
      <right/>
      <top style="thin">
        <color theme="0" tint="-0.14996795556505021"/>
      </top>
      <bottom style="thin">
        <color indexed="64"/>
      </bottom>
      <diagonal/>
    </border>
    <border>
      <left style="thin">
        <color indexed="64"/>
      </left>
      <right/>
      <top style="thin">
        <color theme="0" tint="-0.14996795556505021"/>
      </top>
      <bottom style="thin">
        <color indexed="64"/>
      </bottom>
      <diagonal/>
    </border>
    <border>
      <left style="thin">
        <color indexed="64"/>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top style="medium">
        <color indexed="64"/>
      </top>
      <bottom style="thin">
        <color theme="0" tint="-0.14996795556505021"/>
      </bottom>
      <diagonal/>
    </border>
    <border>
      <left style="thin">
        <color indexed="64"/>
      </left>
      <right/>
      <top style="medium">
        <color indexed="64"/>
      </top>
      <bottom style="thin">
        <color theme="0" tint="-0.14996795556505021"/>
      </bottom>
      <diagonal/>
    </border>
    <border>
      <left style="thin">
        <color indexed="64"/>
      </left>
      <right style="thin">
        <color theme="0" tint="-0.14996795556505021"/>
      </right>
      <top style="medium">
        <color indexed="64"/>
      </top>
      <bottom style="thin">
        <color theme="0" tint="-0.14996795556505021"/>
      </bottom>
      <diagonal/>
    </border>
    <border>
      <left style="thin">
        <color indexed="64"/>
      </left>
      <right style="thin">
        <color indexed="64"/>
      </right>
      <top style="thin">
        <color indexed="64"/>
      </top>
      <bottom/>
      <diagonal/>
    </border>
    <border>
      <left/>
      <right/>
      <top style="medium">
        <color theme="3" tint="-0.499984740745262"/>
      </top>
      <bottom/>
      <diagonal/>
    </border>
    <border>
      <left style="medium">
        <color theme="3" tint="-0.499984740745262"/>
      </left>
      <right/>
      <top style="medium">
        <color theme="3" tint="-0.499984740745262"/>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rgb="FF08A8CE"/>
      </left>
      <right/>
      <top style="medium">
        <color rgb="FF08A8CE"/>
      </top>
      <bottom style="medium">
        <color rgb="FF08A8CE"/>
      </bottom>
      <diagonal/>
    </border>
    <border>
      <left/>
      <right/>
      <top style="medium">
        <color rgb="FF08A8CE"/>
      </top>
      <bottom style="medium">
        <color rgb="FF08A8CE"/>
      </bottom>
      <diagonal/>
    </border>
    <border>
      <left/>
      <right style="medium">
        <color rgb="FF08A8CE"/>
      </right>
      <top style="medium">
        <color rgb="FF08A8CE"/>
      </top>
      <bottom style="medium">
        <color rgb="FF08A8CE"/>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hair">
        <color indexed="64"/>
      </left>
      <right style="hair">
        <color indexed="64"/>
      </right>
      <top style="thin">
        <color indexed="64"/>
      </top>
      <bottom/>
      <diagonal/>
    </border>
    <border>
      <left style="thin">
        <color rgb="FF08A8CE"/>
      </left>
      <right/>
      <top/>
      <bottom/>
      <diagonal/>
    </border>
    <border>
      <left/>
      <right style="medium">
        <color indexed="64"/>
      </right>
      <top style="thin">
        <color indexed="64"/>
      </top>
      <bottom style="medium">
        <color indexed="64"/>
      </bottom>
      <diagonal/>
    </border>
    <border>
      <left style="hair">
        <color indexed="64"/>
      </left>
      <right/>
      <top/>
      <bottom style="thin">
        <color indexed="64"/>
      </bottom>
      <diagonal/>
    </border>
    <border>
      <left style="hair">
        <color indexed="64"/>
      </left>
      <right style="hair">
        <color indexed="64"/>
      </right>
      <top/>
      <bottom/>
      <diagonal/>
    </border>
    <border>
      <left/>
      <right style="medium">
        <color theme="3" tint="-0.24994659260841701"/>
      </right>
      <top style="medium">
        <color theme="3" tint="-0.499984740745262"/>
      </top>
      <bottom/>
      <diagonal/>
    </border>
    <border>
      <left/>
      <right style="medium">
        <color theme="3" tint="-0.24994659260841701"/>
      </right>
      <top/>
      <bottom/>
      <diagonal/>
    </border>
    <border>
      <left style="medium">
        <color theme="3" tint="-0.24994659260841701"/>
      </left>
      <right/>
      <top/>
      <bottom/>
      <diagonal/>
    </border>
    <border>
      <left style="medium">
        <color indexed="64"/>
      </left>
      <right/>
      <top style="medium">
        <color indexed="64"/>
      </top>
      <bottom style="thin">
        <color theme="3" tint="0.39994506668294322"/>
      </bottom>
      <diagonal/>
    </border>
    <border>
      <left style="thin">
        <color indexed="64"/>
      </left>
      <right/>
      <top style="medium">
        <color indexed="64"/>
      </top>
      <bottom style="thin">
        <color theme="3" tint="0.39994506668294322"/>
      </bottom>
      <diagonal/>
    </border>
    <border>
      <left style="thin">
        <color indexed="64"/>
      </left>
      <right style="medium">
        <color indexed="64"/>
      </right>
      <top style="medium">
        <color indexed="64"/>
      </top>
      <bottom style="thin">
        <color theme="3" tint="0.39994506668294322"/>
      </bottom>
      <diagonal/>
    </border>
    <border>
      <left style="thin">
        <color indexed="64"/>
      </left>
      <right/>
      <top/>
      <bottom style="thin">
        <color theme="3" tint="0.39994506668294322"/>
      </bottom>
      <diagonal/>
    </border>
    <border>
      <left style="thin">
        <color indexed="64"/>
      </left>
      <right style="medium">
        <color indexed="64"/>
      </right>
      <top/>
      <bottom style="thin">
        <color theme="3" tint="0.39994506668294322"/>
      </bottom>
      <diagonal/>
    </border>
    <border>
      <left style="medium">
        <color indexed="64"/>
      </left>
      <right/>
      <top style="thin">
        <color theme="3" tint="0.39994506668294322"/>
      </top>
      <bottom style="thin">
        <color theme="3" tint="0.39994506668294322"/>
      </bottom>
      <diagonal/>
    </border>
    <border>
      <left style="thin">
        <color indexed="64"/>
      </left>
      <right/>
      <top style="thin">
        <color theme="3" tint="0.39994506668294322"/>
      </top>
      <bottom style="thin">
        <color theme="3" tint="0.39994506668294322"/>
      </bottom>
      <diagonal/>
    </border>
    <border>
      <left style="thin">
        <color indexed="64"/>
      </left>
      <right style="medium">
        <color indexed="64"/>
      </right>
      <top style="thin">
        <color theme="3" tint="0.39994506668294322"/>
      </top>
      <bottom style="thin">
        <color theme="3" tint="0.39994506668294322"/>
      </bottom>
      <diagonal/>
    </border>
    <border>
      <left style="thin">
        <color indexed="64"/>
      </left>
      <right/>
      <top style="thin">
        <color theme="3" tint="0.39994506668294322"/>
      </top>
      <bottom/>
      <diagonal/>
    </border>
    <border>
      <left style="thin">
        <color indexed="64"/>
      </left>
      <right style="medium">
        <color indexed="64"/>
      </right>
      <top style="thin">
        <color theme="3" tint="0.39994506668294322"/>
      </top>
      <bottom/>
      <diagonal/>
    </border>
    <border>
      <left style="thin">
        <color theme="0" tint="-0.24994659260841701"/>
      </left>
      <right style="medium">
        <color auto="1"/>
      </right>
      <top style="thin">
        <color indexed="64"/>
      </top>
      <bottom style="medium">
        <color auto="1"/>
      </bottom>
      <diagonal/>
    </border>
    <border>
      <left style="medium">
        <color theme="1" tint="4.9989318521683403E-2"/>
      </left>
      <right/>
      <top/>
      <bottom style="thin">
        <color theme="3" tint="0.39994506668294322"/>
      </bottom>
      <diagonal/>
    </border>
    <border>
      <left style="thin">
        <color indexed="64"/>
      </left>
      <right style="medium">
        <color theme="1" tint="4.9989318521683403E-2"/>
      </right>
      <top/>
      <bottom style="thin">
        <color theme="3" tint="0.39994506668294322"/>
      </bottom>
      <diagonal/>
    </border>
    <border>
      <left style="medium">
        <color theme="1" tint="4.9989318521683403E-2"/>
      </left>
      <right/>
      <top style="thin">
        <color theme="3" tint="0.39994506668294322"/>
      </top>
      <bottom style="thin">
        <color theme="3" tint="0.39994506668294322"/>
      </bottom>
      <diagonal/>
    </border>
    <border>
      <left style="thin">
        <color indexed="64"/>
      </left>
      <right style="medium">
        <color theme="1" tint="4.9989318521683403E-2"/>
      </right>
      <top style="thin">
        <color theme="3" tint="0.39994506668294322"/>
      </top>
      <bottom style="thin">
        <color theme="3" tint="0.39994506668294322"/>
      </bottom>
      <diagonal/>
    </border>
    <border>
      <left style="medium">
        <color theme="1" tint="4.9989318521683403E-2"/>
      </left>
      <right/>
      <top style="thin">
        <color theme="3" tint="0.39994506668294322"/>
      </top>
      <bottom/>
      <diagonal/>
    </border>
    <border>
      <left style="thin">
        <color indexed="64"/>
      </left>
      <right style="medium">
        <color theme="1" tint="4.9989318521683403E-2"/>
      </right>
      <top style="thin">
        <color theme="3" tint="0.39994506668294322"/>
      </top>
      <bottom/>
      <diagonal/>
    </border>
    <border>
      <left style="medium">
        <color indexed="64"/>
      </left>
      <right/>
      <top/>
      <bottom style="thin">
        <color theme="3" tint="0.39994506668294322"/>
      </bottom>
      <diagonal/>
    </border>
    <border>
      <left style="medium">
        <color indexed="64"/>
      </left>
      <right/>
      <top style="thin">
        <color theme="3" tint="0.39994506668294322"/>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thin">
        <color theme="0" tint="-0.24994659260841701"/>
      </left>
      <right style="thin">
        <color theme="0" tint="-0.14996795556505021"/>
      </right>
      <top style="medium">
        <color auto="1"/>
      </top>
      <bottom style="thin">
        <color theme="3" tint="0.39994506668294322"/>
      </bottom>
      <diagonal/>
    </border>
    <border>
      <left style="thin">
        <color theme="0" tint="-0.14996795556505021"/>
      </left>
      <right style="thin">
        <color theme="0" tint="-0.14996795556505021"/>
      </right>
      <top style="medium">
        <color auto="1"/>
      </top>
      <bottom style="thin">
        <color theme="3" tint="0.39994506668294322"/>
      </bottom>
      <diagonal/>
    </border>
    <border>
      <left style="thin">
        <color theme="0" tint="-0.14996795556505021"/>
      </left>
      <right style="medium">
        <color indexed="64"/>
      </right>
      <top style="medium">
        <color indexed="64"/>
      </top>
      <bottom style="thin">
        <color theme="3" tint="0.39994506668294322"/>
      </bottom>
      <diagonal/>
    </border>
    <border>
      <left style="medium">
        <color indexed="64"/>
      </left>
      <right style="thin">
        <color theme="0" tint="-0.14996795556505021"/>
      </right>
      <top style="medium">
        <color indexed="64"/>
      </top>
      <bottom style="thin">
        <color theme="3" tint="0.39994506668294322"/>
      </bottom>
      <diagonal/>
    </border>
    <border>
      <left style="thin">
        <color theme="0" tint="-0.14996795556505021"/>
      </left>
      <right/>
      <top style="medium">
        <color indexed="64"/>
      </top>
      <bottom style="thin">
        <color theme="3" tint="0.39994506668294322"/>
      </bottom>
      <diagonal/>
    </border>
    <border>
      <left style="thin">
        <color theme="0" tint="-0.24994659260841701"/>
      </left>
      <right style="thin">
        <color theme="0" tint="-0.14996795556505021"/>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style="thin">
        <color theme="3" tint="0.39994506668294322"/>
      </bottom>
      <diagonal/>
    </border>
    <border>
      <left style="thin">
        <color theme="0" tint="-0.14996795556505021"/>
      </left>
      <right style="medium">
        <color indexed="64"/>
      </right>
      <top style="thin">
        <color theme="3" tint="0.39994506668294322"/>
      </top>
      <bottom style="thin">
        <color theme="3" tint="0.39994506668294322"/>
      </bottom>
      <diagonal/>
    </border>
    <border>
      <left style="medium">
        <color indexed="64"/>
      </left>
      <right style="thin">
        <color theme="0" tint="-0.14996795556505021"/>
      </right>
      <top style="thin">
        <color theme="3" tint="0.39994506668294322"/>
      </top>
      <bottom style="thin">
        <color theme="3" tint="0.39994506668294322"/>
      </bottom>
      <diagonal/>
    </border>
    <border>
      <left style="thin">
        <color theme="0" tint="-0.14996795556505021"/>
      </left>
      <right/>
      <top style="thin">
        <color theme="3" tint="0.39994506668294322"/>
      </top>
      <bottom style="thin">
        <color theme="3" tint="0.39994506668294322"/>
      </bottom>
      <diagonal/>
    </border>
    <border>
      <left style="thin">
        <color theme="0" tint="-0.14996795556505021"/>
      </left>
      <right style="thin">
        <color theme="0" tint="-0.14996795556505021"/>
      </right>
      <top style="thin">
        <color theme="3" tint="0.39994506668294322"/>
      </top>
      <bottom/>
      <diagonal/>
    </border>
    <border>
      <left style="thin">
        <color theme="0" tint="-0.1499679555650502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diagonal/>
    </border>
    <border>
      <left style="medium">
        <color indexed="64"/>
      </left>
      <right style="thin">
        <color theme="0" tint="-0.14996795556505021"/>
      </right>
      <top style="thin">
        <color theme="3" tint="0.39994506668294322"/>
      </top>
      <bottom/>
      <diagonal/>
    </border>
    <border>
      <left style="thin">
        <color theme="0" tint="-0.14996795556505021"/>
      </left>
      <right/>
      <top style="thin">
        <color theme="3" tint="0.39994506668294322"/>
      </top>
      <bottom/>
      <diagonal/>
    </border>
    <border>
      <left/>
      <right style="double">
        <color indexed="64"/>
      </right>
      <top style="thin">
        <color indexed="64"/>
      </top>
      <bottom style="medium">
        <color auto="1"/>
      </bottom>
      <diagonal/>
    </border>
    <border>
      <left style="double">
        <color auto="1"/>
      </left>
      <right/>
      <top/>
      <bottom/>
      <diagonal/>
    </border>
    <border>
      <left style="medium">
        <color indexed="64"/>
      </left>
      <right style="thin">
        <color theme="0" tint="-0.499984740745262"/>
      </right>
      <top style="medium">
        <color indexed="64"/>
      </top>
      <bottom style="medium">
        <color indexed="64"/>
      </bottom>
      <diagonal/>
    </border>
    <border>
      <left style="thin">
        <color theme="0" tint="-0.499984740745262"/>
      </left>
      <right style="thin">
        <color theme="0" tint="-0.499984740745262"/>
      </right>
      <top style="medium">
        <color indexed="64"/>
      </top>
      <bottom style="medium">
        <color indexed="64"/>
      </bottom>
      <diagonal/>
    </border>
    <border>
      <left style="thin">
        <color theme="0" tint="-0.499984740745262"/>
      </left>
      <right/>
      <top style="medium">
        <color indexed="64"/>
      </top>
      <bottom style="medium">
        <color indexed="64"/>
      </bottom>
      <diagonal/>
    </border>
    <border>
      <left/>
      <right style="thin">
        <color theme="0" tint="-0.14996795556505021"/>
      </right>
      <top style="medium">
        <color indexed="64"/>
      </top>
      <bottom style="thin">
        <color theme="3" tint="0.39994506668294322"/>
      </bottom>
      <diagonal/>
    </border>
    <border>
      <left/>
      <right style="thin">
        <color theme="0" tint="-0.14996795556505021"/>
      </right>
      <top style="thin">
        <color theme="3" tint="0.39994506668294322"/>
      </top>
      <bottom style="thin">
        <color theme="3" tint="0.39994506668294322"/>
      </bottom>
      <diagonal/>
    </border>
    <border>
      <left style="medium">
        <color indexed="64"/>
      </left>
      <right/>
      <top style="thin">
        <color theme="3" tint="0.39994506668294322"/>
      </top>
      <bottom style="thin">
        <color indexed="64"/>
      </bottom>
      <diagonal/>
    </border>
    <border>
      <left/>
      <right/>
      <top style="medium">
        <color indexed="64"/>
      </top>
      <bottom style="thin">
        <color theme="0" tint="-0.14996795556505021"/>
      </bottom>
      <diagonal/>
    </border>
    <border>
      <left/>
      <right style="thin">
        <color indexed="64"/>
      </right>
      <top style="medium">
        <color indexed="64"/>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top style="thin">
        <color indexed="64"/>
      </top>
      <bottom style="thin">
        <color theme="3" tint="0.39994506668294322"/>
      </bottom>
      <diagonal/>
    </border>
    <border>
      <left/>
      <right style="thin">
        <color indexed="64"/>
      </right>
      <top style="thin">
        <color indexed="64"/>
      </top>
      <bottom style="thin">
        <color theme="3" tint="0.39994506668294322"/>
      </bottom>
      <diagonal/>
    </border>
    <border>
      <left/>
      <right/>
      <top style="thin">
        <color theme="3" tint="0.39994506668294322"/>
      </top>
      <bottom style="thin">
        <color theme="3" tint="0.39994506668294322"/>
      </bottom>
      <diagonal/>
    </border>
    <border>
      <left/>
      <right style="thin">
        <color indexed="64"/>
      </right>
      <top style="thin">
        <color theme="3" tint="0.39994506668294322"/>
      </top>
      <bottom style="thin">
        <color theme="3" tint="0.39994506668294322"/>
      </bottom>
      <diagonal/>
    </border>
    <border>
      <left style="thin">
        <color indexed="64"/>
      </left>
      <right/>
      <top style="thin">
        <color theme="3" tint="0.39994506668294322"/>
      </top>
      <bottom style="thin">
        <color indexed="64"/>
      </bottom>
      <diagonal/>
    </border>
    <border>
      <left/>
      <right/>
      <top style="thin">
        <color theme="3" tint="0.39994506668294322"/>
      </top>
      <bottom style="thin">
        <color indexed="64"/>
      </bottom>
      <diagonal/>
    </border>
    <border>
      <left/>
      <right style="thin">
        <color indexed="64"/>
      </right>
      <top style="thin">
        <color theme="3" tint="0.39994506668294322"/>
      </top>
      <bottom style="thin">
        <color indexed="64"/>
      </bottom>
      <diagonal/>
    </border>
    <border>
      <left style="medium">
        <color indexed="64"/>
      </left>
      <right style="thin">
        <color theme="0" tint="-0.14996795556505021"/>
      </right>
      <top style="thin">
        <color theme="3" tint="0.39994506668294322"/>
      </top>
      <bottom style="thin">
        <color indexed="64"/>
      </bottom>
      <diagonal/>
    </border>
    <border>
      <left style="thin">
        <color theme="0" tint="-0.14996795556505021"/>
      </left>
      <right/>
      <top style="thin">
        <color theme="3" tint="0.39994506668294322"/>
      </top>
      <bottom style="thin">
        <color indexed="64"/>
      </bottom>
      <diagonal/>
    </border>
    <border>
      <left style="thin">
        <color indexed="64"/>
      </left>
      <right style="medium">
        <color indexed="64"/>
      </right>
      <top style="thin">
        <color theme="3" tint="0.39994506668294322"/>
      </top>
      <bottom style="thin">
        <color indexed="64"/>
      </bottom>
      <diagonal/>
    </border>
    <border>
      <left style="hair">
        <color indexed="64"/>
      </left>
      <right style="medium">
        <color indexed="64"/>
      </right>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style="thin">
        <color theme="0" tint="-0.24994659260841701"/>
      </top>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style="thin">
        <color theme="0" tint="-0.24994659260841701"/>
      </top>
      <bottom style="thin">
        <color theme="0" tint="-0.249977111117893"/>
      </bottom>
      <diagonal/>
    </border>
    <border>
      <left style="thin">
        <color indexed="64"/>
      </left>
      <right/>
      <top style="thin">
        <color theme="0" tint="-0.249977111117893"/>
      </top>
      <bottom style="thin">
        <color indexed="64"/>
      </bottom>
      <diagonal/>
    </border>
    <border>
      <left/>
      <right/>
      <top style="thin">
        <color theme="0" tint="-0.249977111117893"/>
      </top>
      <bottom style="thin">
        <color indexed="64"/>
      </bottom>
      <diagonal/>
    </border>
    <border>
      <left style="thin">
        <color theme="0" tint="-0.24994659260841701"/>
      </left>
      <right style="thin">
        <color theme="0" tint="-0.24994659260841701"/>
      </right>
      <top style="thin">
        <color theme="0" tint="-0.24994659260841701"/>
      </top>
      <bottom style="thin">
        <color theme="0" tint="-0.249977111117893"/>
      </bottom>
      <diagonal/>
    </border>
    <border>
      <left style="thin">
        <color theme="0" tint="-0.249977111117893"/>
      </left>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indexed="64"/>
      </left>
      <right style="thin">
        <color theme="0" tint="-0.249977111117893"/>
      </right>
      <top style="thin">
        <color indexed="64"/>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medium">
        <color indexed="64"/>
      </right>
      <top style="thin">
        <color theme="0" tint="-0.249977111117893"/>
      </top>
      <bottom style="thin">
        <color indexed="64"/>
      </bottom>
      <diagonal/>
    </border>
    <border>
      <left style="thin">
        <color theme="0" tint="-0.24994659260841701"/>
      </left>
      <right style="medium">
        <color indexed="64"/>
      </right>
      <top style="thin">
        <color theme="0" tint="-0.24994659260841701"/>
      </top>
      <bottom/>
      <diagonal/>
    </border>
    <border>
      <left style="thin">
        <color theme="0" tint="-0.249977111117893"/>
      </left>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style="medium">
        <color indexed="64"/>
      </right>
      <top style="medium">
        <color indexed="64"/>
      </top>
      <bottom style="medium">
        <color indexed="64"/>
      </bottom>
      <diagonal/>
    </border>
    <border>
      <left style="thin">
        <color theme="0" tint="-0.249977111117893"/>
      </left>
      <right style="medium">
        <color indexed="64"/>
      </right>
      <top style="medium">
        <color indexed="64"/>
      </top>
      <bottom style="thin">
        <color indexed="64"/>
      </bottom>
      <diagonal/>
    </border>
    <border>
      <left/>
      <right style="thin">
        <color theme="0" tint="-0.249977111117893"/>
      </right>
      <top style="thin">
        <color indexed="64"/>
      </top>
      <bottom style="medium">
        <color indexed="64"/>
      </bottom>
      <diagonal/>
    </border>
    <border>
      <left style="thin">
        <color theme="0" tint="-0.249977111117893"/>
      </left>
      <right/>
      <top style="thin">
        <color indexed="64"/>
      </top>
      <bottom style="medium">
        <color indexed="64"/>
      </bottom>
      <diagonal/>
    </border>
    <border>
      <left style="thin">
        <color theme="0" tint="-0.249977111117893"/>
      </left>
      <right style="thin">
        <color theme="0" tint="-0.249977111117893"/>
      </right>
      <top style="thin">
        <color indexed="64"/>
      </top>
      <bottom style="medium">
        <color indexed="64"/>
      </bottom>
      <diagonal/>
    </border>
    <border>
      <left/>
      <right style="thin">
        <color indexed="64"/>
      </right>
      <top style="thin">
        <color indexed="64"/>
      </top>
      <bottom style="medium">
        <color indexed="64"/>
      </bottom>
      <diagonal/>
    </border>
    <border>
      <left style="thin">
        <color theme="0" tint="-0.249977111117893"/>
      </left>
      <right style="medium">
        <color indexed="64"/>
      </right>
      <top style="thin">
        <color indexed="64"/>
      </top>
      <bottom style="medium">
        <color indexed="64"/>
      </bottom>
      <diagonal/>
    </border>
    <border>
      <left style="thin">
        <color theme="0" tint="-0.24994659260841701"/>
      </left>
      <right style="medium">
        <color indexed="64"/>
      </right>
      <top style="thin">
        <color theme="0" tint="-0.24994659260841701"/>
      </top>
      <bottom style="thin">
        <color theme="0" tint="-0.249977111117893"/>
      </bottom>
      <diagonal/>
    </border>
    <border>
      <left/>
      <right style="thin">
        <color indexed="64"/>
      </right>
      <top style="thin">
        <color theme="0" tint="-0.24994659260841701"/>
      </top>
      <bottom style="thin">
        <color theme="0" tint="-0.249977111117893"/>
      </bottom>
      <diagonal/>
    </border>
    <border>
      <left/>
      <right/>
      <top style="thin">
        <color theme="0" tint="-0.24994659260841701"/>
      </top>
      <bottom/>
      <diagonal/>
    </border>
    <border>
      <left style="medium">
        <color indexed="64"/>
      </left>
      <right style="thin">
        <color indexed="64"/>
      </right>
      <top style="thin">
        <color theme="0" tint="-0.249977111117893"/>
      </top>
      <bottom style="thin">
        <color indexed="64"/>
      </bottom>
      <diagonal/>
    </border>
    <border>
      <left style="medium">
        <color indexed="64"/>
      </left>
      <right style="thin">
        <color indexed="64"/>
      </right>
      <top style="thin">
        <color theme="0" tint="-0.14996795556505021"/>
      </top>
      <bottom/>
      <diagonal/>
    </border>
    <border>
      <left/>
      <right style="thin">
        <color indexed="64"/>
      </right>
      <top style="thin">
        <color theme="0" tint="-0.249977111117893"/>
      </top>
      <bottom style="thin">
        <color indexed="64"/>
      </bottom>
      <diagonal/>
    </border>
    <border>
      <left/>
      <right/>
      <top style="medium">
        <color theme="3" tint="-0.499984740745262"/>
      </top>
      <bottom style="medium">
        <color indexed="64"/>
      </bottom>
      <diagonal/>
    </border>
    <border>
      <left style="thin">
        <color indexed="64"/>
      </left>
      <right style="thin">
        <color theme="0" tint="-0.249977111117893"/>
      </right>
      <top style="thin">
        <color indexed="64"/>
      </top>
      <bottom style="medium">
        <color indexed="64"/>
      </bottom>
      <diagonal/>
    </border>
    <border>
      <left/>
      <right style="medium">
        <color indexed="64"/>
      </right>
      <top style="medium">
        <color theme="3" tint="-0.499984740745262"/>
      </top>
      <bottom/>
      <diagonal/>
    </border>
    <border>
      <left/>
      <right style="medium">
        <color indexed="64"/>
      </right>
      <top/>
      <bottom style="medium">
        <color theme="3" tint="-0.499984740745262"/>
      </bottom>
      <diagonal/>
    </border>
    <border>
      <left style="thin">
        <color theme="0" tint="-0.249977111117893"/>
      </left>
      <right style="thin">
        <color theme="0" tint="-0.14996795556505021"/>
      </right>
      <top style="thin">
        <color indexed="64"/>
      </top>
      <bottom style="medium">
        <color indexed="64"/>
      </bottom>
      <diagonal/>
    </border>
    <border>
      <left style="thin">
        <color indexed="64"/>
      </left>
      <right style="thin">
        <color theme="0" tint="-0.249977111117893"/>
      </right>
      <top/>
      <bottom style="thin">
        <color indexed="64"/>
      </bottom>
      <diagonal/>
    </border>
    <border>
      <left/>
      <right style="thin">
        <color indexed="64"/>
      </right>
      <top style="thin">
        <color theme="0" tint="-0.249977111117893"/>
      </top>
      <bottom/>
      <diagonal/>
    </border>
    <border>
      <left style="medium">
        <color indexed="64"/>
      </left>
      <right style="thin">
        <color indexed="64"/>
      </right>
      <top style="hair">
        <color indexed="64"/>
      </top>
      <bottom/>
      <diagonal/>
    </border>
    <border>
      <left/>
      <right style="thin">
        <color indexed="64"/>
      </right>
      <top style="hair">
        <color indexed="64"/>
      </top>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medium">
        <color indexed="64"/>
      </top>
      <bottom/>
      <diagonal/>
    </border>
    <border>
      <left style="thin">
        <color indexed="64"/>
      </left>
      <right style="thin">
        <color theme="0" tint="-0.24994659260841701"/>
      </right>
      <top style="thin">
        <color theme="0" tint="-0.249977111117893"/>
      </top>
      <bottom/>
      <diagonal/>
    </border>
    <border>
      <left style="thin">
        <color indexed="64"/>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14996795556505021"/>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thin">
        <color indexed="64"/>
      </bottom>
      <diagonal/>
    </border>
    <border>
      <left style="thin">
        <color theme="0" tint="-0.14996795556505021"/>
      </left>
      <right style="medium">
        <color indexed="64"/>
      </right>
      <top style="thin">
        <color theme="3" tint="0.39994506668294322"/>
      </top>
      <bottom style="medium">
        <color indexed="64"/>
      </bottom>
      <diagonal/>
    </border>
    <border>
      <left/>
      <right style="thin">
        <color theme="0" tint="-0.14996795556505021"/>
      </right>
      <top style="thin">
        <color theme="3" tint="0.39994506668294322"/>
      </top>
      <bottom style="medium">
        <color indexed="64"/>
      </bottom>
      <diagonal/>
    </border>
    <border>
      <left style="thin">
        <color theme="0" tint="-0.14996795556505021"/>
      </left>
      <right style="thin">
        <color theme="0" tint="-0.14996795556505021"/>
      </right>
      <top style="thin">
        <color theme="3" tint="0.39994506668294322"/>
      </top>
      <bottom style="medium">
        <color indexed="64"/>
      </bottom>
      <diagonal/>
    </border>
    <border>
      <left style="medium">
        <color indexed="64"/>
      </left>
      <right/>
      <top style="thin">
        <color theme="3" tint="0.39994506668294322"/>
      </top>
      <bottom style="medium">
        <color indexed="64"/>
      </bottom>
      <diagonal/>
    </border>
    <border>
      <left style="medium">
        <color indexed="64"/>
      </left>
      <right style="thin">
        <color indexed="64"/>
      </right>
      <top style="thin">
        <color theme="0" tint="-0.249977111117893"/>
      </top>
      <bottom style="thin">
        <color theme="0" tint="-0.249977111117893"/>
      </bottom>
      <diagonal/>
    </border>
    <border>
      <left style="medium">
        <color indexed="64"/>
      </left>
      <right/>
      <top style="thin">
        <color theme="0" tint="-0.249977111117893"/>
      </top>
      <bottom style="medium">
        <color indexed="64"/>
      </bottom>
      <diagonal/>
    </border>
    <border>
      <left style="thin">
        <color theme="1"/>
      </left>
      <right style="thin">
        <color theme="1"/>
      </right>
      <top style="thin">
        <color theme="1"/>
      </top>
      <bottom style="thin">
        <color theme="1"/>
      </bottom>
      <diagonal/>
    </border>
    <border>
      <left/>
      <right/>
      <top/>
      <bottom style="double">
        <color rgb="FF0070C0"/>
      </bottom>
      <diagonal/>
    </border>
    <border>
      <left style="thin">
        <color indexed="64"/>
      </left>
      <right style="thin">
        <color indexed="64"/>
      </right>
      <top style="medium">
        <color indexed="64"/>
      </top>
      <bottom style="hair">
        <color theme="1"/>
      </bottom>
      <diagonal/>
    </border>
    <border>
      <left style="thin">
        <color indexed="64"/>
      </left>
      <right style="thin">
        <color indexed="64"/>
      </right>
      <top style="hair">
        <color theme="1"/>
      </top>
      <bottom/>
      <diagonal/>
    </border>
    <border>
      <left style="thin">
        <color indexed="64"/>
      </left>
      <right style="thin">
        <color indexed="64"/>
      </right>
      <top style="hair">
        <color theme="1"/>
      </top>
      <bottom style="hair">
        <color theme="1"/>
      </bottom>
      <diagonal/>
    </border>
    <border>
      <left style="thin">
        <color indexed="64"/>
      </left>
      <right style="thin">
        <color indexed="64"/>
      </right>
      <top style="hair">
        <color theme="1"/>
      </top>
      <bottom style="thin">
        <color indexed="64"/>
      </bottom>
      <diagonal/>
    </border>
    <border>
      <left style="thin">
        <color indexed="64"/>
      </left>
      <right style="thin">
        <color indexed="64"/>
      </right>
      <top style="thin">
        <color theme="1"/>
      </top>
      <bottom style="medium">
        <color indexed="64"/>
      </bottom>
      <diagonal/>
    </border>
    <border>
      <left/>
      <right/>
      <top style="hair">
        <color indexed="64"/>
      </top>
      <bottom style="thin">
        <color indexed="64"/>
      </bottom>
      <diagonal/>
    </border>
    <border>
      <left style="thin">
        <color theme="0" tint="-0.499984740745262"/>
      </left>
      <right style="thin">
        <color indexed="64"/>
      </right>
      <top style="thin">
        <color theme="0" tint="-0.249977111117893"/>
      </top>
      <bottom style="thin">
        <color indexed="64"/>
      </bottom>
      <diagonal/>
    </border>
    <border>
      <left style="thin">
        <color theme="0" tint="-0.249977111117893"/>
      </left>
      <right style="thin">
        <color indexed="64"/>
      </right>
      <top style="thin">
        <color indexed="64"/>
      </top>
      <bottom style="thin">
        <color indexed="64"/>
      </bottom>
      <diagonal/>
    </border>
  </borders>
  <cellStyleXfs count="85">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34" fillId="12"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3" borderId="0" applyNumberFormat="0" applyBorder="0" applyAlignment="0" applyProtection="0"/>
    <xf numFmtId="0" fontId="34" fillId="14" borderId="0" applyNumberFormat="0" applyBorder="0" applyAlignment="0" applyProtection="0"/>
    <xf numFmtId="0" fontId="34" fillId="19" borderId="0" applyNumberFormat="0" applyBorder="0" applyAlignment="0" applyProtection="0"/>
    <xf numFmtId="0" fontId="35" fillId="3" borderId="0" applyNumberFormat="0" applyBorder="0" applyAlignment="0" applyProtection="0"/>
    <xf numFmtId="0" fontId="36" fillId="20" borderId="1" applyNumberFormat="0" applyAlignment="0" applyProtection="0"/>
    <xf numFmtId="0" fontId="37" fillId="21" borderId="2" applyNumberFormat="0" applyAlignment="0" applyProtection="0"/>
    <xf numFmtId="43" fontId="64" fillId="0" borderId="0" applyFont="0" applyFill="0" applyBorder="0" applyAlignment="0" applyProtection="0"/>
    <xf numFmtId="44" fontId="64" fillId="0" borderId="0" applyFont="0" applyFill="0" applyBorder="0" applyAlignment="0" applyProtection="0"/>
    <xf numFmtId="44" fontId="9"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39" fillId="4"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 fillId="0" borderId="0" applyNumberFormat="0" applyFill="0" applyBorder="0" applyAlignment="0" applyProtection="0">
      <alignment vertical="top"/>
      <protection locked="0"/>
    </xf>
    <xf numFmtId="0" fontId="40" fillId="7" borderId="1" applyNumberFormat="0" applyAlignment="0" applyProtection="0"/>
    <xf numFmtId="0" fontId="41" fillId="0" borderId="6" applyNumberFormat="0" applyFill="0" applyAlignment="0" applyProtection="0"/>
    <xf numFmtId="0" fontId="42" fillId="22" borderId="0" applyNumberFormat="0" applyBorder="0" applyAlignment="0" applyProtection="0"/>
    <xf numFmtId="0" fontId="5" fillId="0" borderId="0"/>
    <xf numFmtId="0" fontId="9" fillId="0" borderId="0"/>
    <xf numFmtId="0" fontId="64" fillId="0" borderId="0"/>
    <xf numFmtId="0" fontId="64" fillId="0" borderId="0"/>
    <xf numFmtId="0" fontId="9" fillId="0" borderId="0"/>
    <xf numFmtId="0" fontId="5" fillId="0" borderId="0"/>
    <xf numFmtId="0" fontId="1" fillId="0" borderId="0"/>
    <xf numFmtId="0" fontId="9" fillId="0" borderId="0"/>
    <xf numFmtId="0" fontId="64" fillId="0" borderId="0"/>
    <xf numFmtId="0" fontId="9" fillId="0" borderId="0"/>
    <xf numFmtId="0" fontId="9" fillId="0" borderId="0"/>
    <xf numFmtId="0" fontId="9" fillId="0" borderId="0"/>
    <xf numFmtId="0" fontId="5" fillId="0" borderId="0"/>
    <xf numFmtId="0" fontId="49" fillId="0" borderId="0"/>
    <xf numFmtId="0" fontId="1" fillId="0" borderId="0"/>
    <xf numFmtId="0" fontId="22" fillId="0" borderId="0"/>
    <xf numFmtId="0" fontId="1" fillId="0" borderId="0"/>
    <xf numFmtId="0" fontId="9" fillId="23" borderId="7" applyNumberFormat="0" applyFont="0" applyAlignment="0" applyProtection="0"/>
    <xf numFmtId="0" fontId="43" fillId="20" borderId="8" applyNumberFormat="0" applyAlignment="0" applyProtection="0"/>
    <xf numFmtId="9" fontId="64" fillId="0" borderId="0" applyFont="0" applyFill="0" applyBorder="0" applyAlignment="0" applyProtection="0"/>
    <xf numFmtId="9" fontId="5" fillId="0" borderId="0" applyFont="0" applyFill="0" applyBorder="0" applyAlignment="0" applyProtection="0"/>
    <xf numFmtId="9" fontId="9" fillId="0" borderId="0" applyFont="0" applyFill="0" applyBorder="0" applyAlignment="0" applyProtection="0"/>
    <xf numFmtId="0" fontId="19" fillId="0" borderId="0" applyNumberFormat="0" applyFill="0" applyBorder="0" applyAlignment="0" applyProtection="0"/>
    <xf numFmtId="0" fontId="15" fillId="0" borderId="9" applyNumberFormat="0" applyFill="0" applyAlignment="0" applyProtection="0"/>
    <xf numFmtId="0" fontId="44" fillId="0" borderId="0" applyNumberForma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79" fillId="0" borderId="0"/>
    <xf numFmtId="0" fontId="5" fillId="0" borderId="0"/>
    <xf numFmtId="0" fontId="5" fillId="0" borderId="0"/>
    <xf numFmtId="0" fontId="5" fillId="0" borderId="0"/>
    <xf numFmtId="0" fontId="5" fillId="23" borderId="7" applyNumberFormat="0" applyFont="0" applyAlignment="0" applyProtection="0"/>
    <xf numFmtId="0" fontId="20" fillId="4" borderId="0" applyNumberFormat="0" applyBorder="0" applyAlignment="0" applyProtection="0"/>
    <xf numFmtId="0" fontId="36" fillId="20" borderId="1" applyNumberFormat="0" applyAlignment="0" applyProtection="0"/>
    <xf numFmtId="43" fontId="64" fillId="0" borderId="0" applyFont="0" applyFill="0" applyBorder="0" applyAlignment="0" applyProtection="0"/>
    <xf numFmtId="43" fontId="5" fillId="0" borderId="0" applyFont="0" applyFill="0" applyBorder="0" applyAlignment="0" applyProtection="0"/>
    <xf numFmtId="0" fontId="2" fillId="0" borderId="0" applyNumberFormat="0" applyFill="0" applyBorder="0" applyAlignment="0" applyProtection="0">
      <alignment vertical="top"/>
      <protection locked="0"/>
    </xf>
    <xf numFmtId="0" fontId="40" fillId="7" borderId="1" applyNumberFormat="0" applyAlignment="0" applyProtection="0"/>
    <xf numFmtId="9" fontId="5" fillId="0" borderId="0" applyFont="0" applyFill="0" applyBorder="0" applyAlignment="0" applyProtection="0"/>
    <xf numFmtId="0" fontId="5" fillId="0" borderId="0"/>
    <xf numFmtId="0" fontId="82" fillId="0" borderId="0"/>
    <xf numFmtId="0" fontId="5" fillId="0" borderId="0"/>
  </cellStyleXfs>
  <cellXfs count="1770">
    <xf numFmtId="0" fontId="0" fillId="0" borderId="0" xfId="0"/>
    <xf numFmtId="1" fontId="12" fillId="28" borderId="111" xfId="0" applyNumberFormat="1" applyFont="1" applyFill="1" applyBorder="1" applyAlignment="1" applyProtection="1">
      <alignment horizontal="center" vertical="center"/>
      <protection locked="0"/>
    </xf>
    <xf numFmtId="9" fontId="60" fillId="28" borderId="112" xfId="0" applyNumberFormat="1" applyFont="1" applyFill="1" applyBorder="1" applyAlignment="1" applyProtection="1">
      <alignment horizontal="center" vertical="center" wrapText="1"/>
      <protection locked="0"/>
    </xf>
    <xf numFmtId="1" fontId="12" fillId="28" borderId="112" xfId="0" applyNumberFormat="1" applyFont="1" applyFill="1" applyBorder="1" applyAlignment="1" applyProtection="1">
      <alignment horizontal="center" vertical="center"/>
      <protection locked="0"/>
    </xf>
    <xf numFmtId="166" fontId="12" fillId="28" borderId="112" xfId="30" applyNumberFormat="1" applyFont="1" applyFill="1" applyBorder="1" applyAlignment="1" applyProtection="1">
      <alignment vertical="center"/>
      <protection locked="0"/>
    </xf>
    <xf numFmtId="1" fontId="12" fillId="28" borderId="115" xfId="0" applyNumberFormat="1" applyFont="1" applyFill="1" applyBorder="1" applyAlignment="1" applyProtection="1">
      <alignment horizontal="center" vertical="center"/>
      <protection locked="0"/>
    </xf>
    <xf numFmtId="9" fontId="60" fillId="28" borderId="116" xfId="0" applyNumberFormat="1" applyFont="1" applyFill="1" applyBorder="1" applyAlignment="1" applyProtection="1">
      <alignment horizontal="center" vertical="center" wrapText="1"/>
      <protection locked="0"/>
    </xf>
    <xf numFmtId="1" fontId="12" fillId="28" borderId="116" xfId="0" applyNumberFormat="1" applyFont="1" applyFill="1" applyBorder="1" applyAlignment="1" applyProtection="1">
      <alignment horizontal="center" vertical="center"/>
      <protection locked="0"/>
    </xf>
    <xf numFmtId="166" fontId="12" fillId="28" borderId="116" xfId="30" applyNumberFormat="1" applyFont="1" applyFill="1" applyBorder="1" applyAlignment="1" applyProtection="1">
      <alignment vertical="center"/>
      <protection locked="0"/>
    </xf>
    <xf numFmtId="9" fontId="60" fillId="28" borderId="116" xfId="0" applyNumberFormat="1" applyFont="1" applyFill="1" applyBorder="1" applyAlignment="1" applyProtection="1">
      <alignment horizontal="center" vertical="center"/>
      <protection locked="0"/>
    </xf>
    <xf numFmtId="1" fontId="12" fillId="28" borderId="117" xfId="0" applyNumberFormat="1" applyFont="1" applyFill="1" applyBorder="1" applyAlignment="1" applyProtection="1">
      <alignment horizontal="center" vertical="center"/>
      <protection locked="0"/>
    </xf>
    <xf numFmtId="166" fontId="12" fillId="28" borderId="117" xfId="30" applyNumberFormat="1" applyFont="1" applyFill="1" applyBorder="1" applyAlignment="1" applyProtection="1">
      <alignment vertical="center"/>
      <protection locked="0"/>
    </xf>
    <xf numFmtId="0" fontId="0" fillId="0" borderId="0" xfId="0" applyProtection="1">
      <protection locked="0"/>
    </xf>
    <xf numFmtId="41" fontId="84" fillId="0" borderId="116" xfId="83" applyNumberFormat="1" applyFont="1" applyBorder="1" applyAlignment="1" applyProtection="1">
      <alignment vertical="center"/>
      <protection locked="0"/>
    </xf>
    <xf numFmtId="41" fontId="84" fillId="0" borderId="14" xfId="83" applyNumberFormat="1" applyFont="1" applyBorder="1" applyAlignment="1" applyProtection="1">
      <alignment vertical="center"/>
      <protection locked="0"/>
    </xf>
    <xf numFmtId="41" fontId="5" fillId="0" borderId="124" xfId="71" applyNumberFormat="1" applyBorder="1" applyAlignment="1" applyProtection="1">
      <alignment vertical="center" wrapText="1"/>
      <protection locked="0"/>
    </xf>
    <xf numFmtId="0" fontId="2" fillId="0" borderId="0" xfId="38" applyFill="1" applyBorder="1" applyAlignment="1" applyProtection="1">
      <alignment horizontal="left" indent="1"/>
    </xf>
    <xf numFmtId="0" fontId="1" fillId="24" borderId="0" xfId="56" applyFill="1" applyProtection="1">
      <protection locked="0"/>
    </xf>
    <xf numFmtId="0" fontId="13" fillId="28" borderId="13" xfId="56" applyFont="1" applyFill="1" applyBorder="1" applyAlignment="1" applyProtection="1">
      <alignment vertical="center"/>
      <protection locked="0"/>
    </xf>
    <xf numFmtId="0" fontId="13" fillId="28" borderId="67" xfId="56" applyFont="1" applyFill="1" applyBorder="1" applyAlignment="1" applyProtection="1">
      <alignment vertical="center"/>
      <protection locked="0"/>
    </xf>
    <xf numFmtId="0" fontId="13" fillId="28" borderId="21" xfId="56" applyFont="1" applyFill="1" applyBorder="1" applyAlignment="1" applyProtection="1">
      <alignment vertical="center"/>
      <protection locked="0"/>
    </xf>
    <xf numFmtId="0" fontId="13" fillId="28" borderId="16" xfId="56" applyFont="1" applyFill="1" applyBorder="1" applyAlignment="1" applyProtection="1">
      <alignment vertical="center"/>
      <protection locked="0"/>
    </xf>
    <xf numFmtId="0" fontId="65" fillId="0" borderId="0" xfId="0" applyFont="1"/>
    <xf numFmtId="42" fontId="0" fillId="0" borderId="0" xfId="0" applyNumberFormat="1"/>
    <xf numFmtId="0" fontId="0" fillId="0" borderId="10" xfId="0" applyBorder="1"/>
    <xf numFmtId="0" fontId="13" fillId="35" borderId="82" xfId="56" applyFont="1" applyFill="1" applyBorder="1" applyProtection="1">
      <protection locked="0"/>
    </xf>
    <xf numFmtId="0" fontId="5" fillId="28" borderId="13" xfId="47" applyFill="1" applyBorder="1" applyAlignment="1" applyProtection="1">
      <alignment horizontal="left" wrapText="1"/>
      <protection locked="0"/>
    </xf>
    <xf numFmtId="0" fontId="5" fillId="27" borderId="13" xfId="47" applyFill="1" applyBorder="1" applyAlignment="1" applyProtection="1">
      <alignment horizontal="left" wrapText="1"/>
      <protection locked="0"/>
    </xf>
    <xf numFmtId="0" fontId="5" fillId="28" borderId="67" xfId="47" applyFill="1" applyBorder="1" applyAlignment="1" applyProtection="1">
      <alignment vertical="top" wrapText="1"/>
      <protection locked="0"/>
    </xf>
    <xf numFmtId="0" fontId="5" fillId="27" borderId="13" xfId="47" applyFill="1" applyBorder="1" applyAlignment="1" applyProtection="1">
      <alignment vertical="top" wrapText="1"/>
      <protection locked="0"/>
    </xf>
    <xf numFmtId="0" fontId="5" fillId="27" borderId="13" xfId="47" applyFill="1" applyBorder="1" applyProtection="1">
      <protection locked="0"/>
    </xf>
    <xf numFmtId="9" fontId="5" fillId="0" borderId="0" xfId="62" applyFont="1" applyFill="1" applyAlignment="1" applyProtection="1">
      <alignment vertical="center"/>
    </xf>
    <xf numFmtId="165" fontId="5" fillId="0" borderId="0" xfId="62" applyNumberFormat="1" applyFont="1" applyFill="1" applyBorder="1" applyAlignment="1" applyProtection="1">
      <alignment vertical="center"/>
    </xf>
    <xf numFmtId="9" fontId="5" fillId="0" borderId="0" xfId="62" applyFont="1" applyFill="1" applyBorder="1" applyAlignment="1" applyProtection="1">
      <alignment horizontal="right" vertical="center"/>
    </xf>
    <xf numFmtId="0" fontId="24" fillId="0" borderId="0" xfId="57" applyFont="1" applyAlignment="1" applyProtection="1">
      <alignment vertical="center"/>
      <protection locked="0"/>
    </xf>
    <xf numFmtId="0" fontId="24" fillId="0" borderId="10" xfId="57" applyFont="1" applyBorder="1" applyAlignment="1" applyProtection="1">
      <alignment vertical="center"/>
      <protection locked="0"/>
    </xf>
    <xf numFmtId="10" fontId="24" fillId="28" borderId="13" xfId="57" applyNumberFormat="1" applyFont="1" applyFill="1" applyBorder="1" applyAlignment="1" applyProtection="1">
      <alignment horizontal="center" vertical="center"/>
      <protection locked="0"/>
    </xf>
    <xf numFmtId="10" fontId="24" fillId="28" borderId="54" xfId="57" applyNumberFormat="1" applyFont="1" applyFill="1" applyBorder="1" applyAlignment="1" applyProtection="1">
      <alignment horizontal="center" vertical="center"/>
      <protection locked="0"/>
    </xf>
    <xf numFmtId="166" fontId="21" fillId="28" borderId="57" xfId="57" applyNumberFormat="1" applyFont="1" applyFill="1" applyBorder="1" applyAlignment="1" applyProtection="1">
      <alignment horizontal="right" vertical="center"/>
      <protection locked="0"/>
    </xf>
    <xf numFmtId="44" fontId="21" fillId="28" borderId="59" xfId="57" applyNumberFormat="1" applyFont="1" applyFill="1" applyBorder="1" applyAlignment="1" applyProtection="1">
      <alignment horizontal="right" vertical="center"/>
      <protection locked="0"/>
    </xf>
    <xf numFmtId="44" fontId="21" fillId="28" borderId="60" xfId="57" applyNumberFormat="1" applyFont="1" applyFill="1" applyBorder="1" applyAlignment="1" applyProtection="1">
      <alignment horizontal="right" vertical="center"/>
      <protection locked="0"/>
    </xf>
    <xf numFmtId="41" fontId="84" fillId="0" borderId="219" xfId="68" applyNumberFormat="1" applyFont="1" applyFill="1" applyBorder="1" applyAlignment="1" applyProtection="1">
      <alignment vertical="center"/>
      <protection locked="0"/>
    </xf>
    <xf numFmtId="0" fontId="71" fillId="0" borderId="0" xfId="0" applyFont="1" applyAlignment="1" applyProtection="1">
      <alignment horizontal="center"/>
      <protection locked="0"/>
    </xf>
    <xf numFmtId="167" fontId="12" fillId="28" borderId="112" xfId="28" applyNumberFormat="1" applyFont="1" applyFill="1" applyBorder="1" applyAlignment="1" applyProtection="1">
      <alignment horizontal="center" vertical="center"/>
      <protection locked="0"/>
    </xf>
    <xf numFmtId="167" fontId="12" fillId="28" borderId="117" xfId="28" applyNumberFormat="1" applyFont="1" applyFill="1" applyBorder="1" applyAlignment="1" applyProtection="1">
      <alignment horizontal="center" vertical="center"/>
      <protection locked="0"/>
    </xf>
    <xf numFmtId="0" fontId="21" fillId="0" borderId="10" xfId="42" applyFont="1" applyBorder="1" applyAlignment="1" applyProtection="1">
      <alignment vertical="center"/>
      <protection locked="0"/>
    </xf>
    <xf numFmtId="0" fontId="5" fillId="0" borderId="0" xfId="57" applyFont="1" applyAlignment="1" applyProtection="1">
      <alignment horizontal="left" vertical="center" indent="1"/>
      <protection locked="0"/>
    </xf>
    <xf numFmtId="0" fontId="24" fillId="0" borderId="10" xfId="57" quotePrefix="1" applyFont="1" applyBorder="1" applyAlignment="1" applyProtection="1">
      <alignment horizontal="center" vertical="center"/>
      <protection locked="0"/>
    </xf>
    <xf numFmtId="0" fontId="5" fillId="27" borderId="0" xfId="47" applyFill="1" applyProtection="1">
      <protection locked="0"/>
    </xf>
    <xf numFmtId="0" fontId="21" fillId="27" borderId="0" xfId="47" applyFont="1" applyFill="1" applyAlignment="1" applyProtection="1">
      <alignment horizontal="center" vertical="top" wrapText="1"/>
      <protection locked="0"/>
    </xf>
    <xf numFmtId="0" fontId="5" fillId="27" borderId="0" xfId="47" applyFill="1" applyAlignment="1" applyProtection="1">
      <alignment horizontal="left" vertical="top" wrapText="1"/>
      <protection locked="0"/>
    </xf>
    <xf numFmtId="0" fontId="5" fillId="27" borderId="0" xfId="47" applyFill="1" applyAlignment="1" applyProtection="1">
      <alignment vertical="top" wrapText="1"/>
      <protection locked="0"/>
    </xf>
    <xf numFmtId="0" fontId="5" fillId="28" borderId="0" xfId="47" applyFill="1" applyAlignment="1" applyProtection="1">
      <alignment vertical="top" wrapText="1"/>
      <protection locked="0"/>
    </xf>
    <xf numFmtId="0" fontId="5" fillId="27" borderId="109" xfId="47" applyFill="1" applyBorder="1" applyProtection="1">
      <protection locked="0"/>
    </xf>
    <xf numFmtId="0" fontId="5" fillId="27" borderId="28" xfId="47" applyFill="1" applyBorder="1" applyProtection="1">
      <protection locked="0"/>
    </xf>
    <xf numFmtId="0" fontId="5" fillId="27" borderId="110" xfId="47" applyFill="1" applyBorder="1" applyProtection="1">
      <protection locked="0"/>
    </xf>
    <xf numFmtId="165" fontId="20" fillId="27" borderId="0" xfId="61" applyNumberFormat="1" applyFont="1" applyFill="1" applyBorder="1" applyAlignment="1" applyProtection="1">
      <alignment horizontal="right"/>
    </xf>
    <xf numFmtId="165" fontId="20" fillId="27" borderId="41" xfId="61" applyNumberFormat="1" applyFont="1" applyFill="1" applyBorder="1" applyAlignment="1" applyProtection="1">
      <alignment horizontal="right"/>
    </xf>
    <xf numFmtId="9" fontId="20" fillId="27" borderId="41" xfId="61" applyFont="1" applyFill="1" applyBorder="1" applyAlignment="1" applyProtection="1">
      <alignment horizontal="right"/>
    </xf>
    <xf numFmtId="0" fontId="67" fillId="0" borderId="0" xfId="67" applyFont="1"/>
    <xf numFmtId="0" fontId="74" fillId="0" borderId="0" xfId="67" applyFont="1"/>
    <xf numFmtId="9" fontId="67" fillId="0" borderId="0" xfId="67" applyNumberFormat="1" applyFont="1" applyAlignment="1">
      <alignment horizontal="left"/>
    </xf>
    <xf numFmtId="0" fontId="67" fillId="0" borderId="0" xfId="67" applyFont="1" applyAlignment="1">
      <alignment horizontal="left"/>
    </xf>
    <xf numFmtId="0" fontId="66" fillId="0" borderId="0" xfId="56" applyFont="1"/>
    <xf numFmtId="0" fontId="76" fillId="0" borderId="0" xfId="67" applyFont="1"/>
    <xf numFmtId="9" fontId="67" fillId="0" borderId="0" xfId="67" applyNumberFormat="1" applyFont="1"/>
    <xf numFmtId="14" fontId="5" fillId="0" borderId="82" xfId="0" applyNumberFormat="1" applyFont="1" applyBorder="1" applyProtection="1">
      <protection locked="0"/>
    </xf>
    <xf numFmtId="44" fontId="0" fillId="0" borderId="0" xfId="0" applyNumberFormat="1"/>
    <xf numFmtId="0" fontId="102" fillId="0" borderId="0" xfId="0" applyFont="1"/>
    <xf numFmtId="41" fontId="0" fillId="0" borderId="0" xfId="0" applyNumberFormat="1"/>
    <xf numFmtId="0" fontId="12" fillId="0" borderId="0" xfId="0" applyFont="1"/>
    <xf numFmtId="1" fontId="0" fillId="0" borderId="0" xfId="0" applyNumberFormat="1"/>
    <xf numFmtId="171" fontId="0" fillId="0" borderId="0" xfId="0" applyNumberFormat="1"/>
    <xf numFmtId="44" fontId="0" fillId="0" borderId="0" xfId="0" quotePrefix="1" applyNumberFormat="1"/>
    <xf numFmtId="172" fontId="0" fillId="0" borderId="0" xfId="61" applyNumberFormat="1" applyFont="1"/>
    <xf numFmtId="0" fontId="103" fillId="0" borderId="0" xfId="0" applyFont="1" applyAlignment="1">
      <alignment horizontal="left" vertical="center"/>
    </xf>
    <xf numFmtId="0" fontId="104" fillId="0" borderId="0" xfId="0" applyFont="1" applyAlignment="1">
      <alignment horizontal="left" vertical="center" wrapText="1"/>
    </xf>
    <xf numFmtId="0" fontId="104" fillId="0" borderId="0" xfId="0" applyFont="1"/>
    <xf numFmtId="0" fontId="104" fillId="0" borderId="0" xfId="0" applyFont="1" applyAlignment="1">
      <alignment horizontal="left" vertical="center"/>
    </xf>
    <xf numFmtId="14" fontId="0" fillId="0" borderId="0" xfId="0" applyNumberFormat="1"/>
    <xf numFmtId="0" fontId="0" fillId="0" borderId="0" xfId="0" applyAlignment="1">
      <alignment horizontal="left"/>
    </xf>
    <xf numFmtId="44" fontId="5" fillId="28" borderId="33" xfId="57" applyNumberFormat="1" applyFont="1" applyFill="1" applyBorder="1" applyAlignment="1" applyProtection="1">
      <alignment horizontal="right" vertical="center"/>
      <protection locked="0"/>
    </xf>
    <xf numFmtId="0" fontId="5" fillId="0" borderId="10" xfId="57" applyFont="1" applyBorder="1" applyAlignment="1" applyProtection="1">
      <alignment horizontal="left" vertical="center" indent="1"/>
      <protection locked="0"/>
    </xf>
    <xf numFmtId="44" fontId="5" fillId="28" borderId="51" xfId="57" applyNumberFormat="1" applyFont="1" applyFill="1" applyBorder="1" applyAlignment="1" applyProtection="1">
      <alignment horizontal="right" vertical="center"/>
      <protection locked="0"/>
    </xf>
    <xf numFmtId="44" fontId="5" fillId="28" borderId="30" xfId="57" applyNumberFormat="1" applyFont="1" applyFill="1" applyBorder="1" applyAlignment="1" applyProtection="1">
      <alignment vertical="center"/>
      <protection locked="0"/>
    </xf>
    <xf numFmtId="44" fontId="5" fillId="28" borderId="33" xfId="57" applyNumberFormat="1" applyFont="1" applyFill="1" applyBorder="1" applyAlignment="1" applyProtection="1">
      <alignment vertical="center"/>
      <protection locked="0"/>
    </xf>
    <xf numFmtId="44" fontId="5" fillId="28" borderId="51" xfId="57" applyNumberFormat="1" applyFont="1" applyFill="1" applyBorder="1" applyAlignment="1" applyProtection="1">
      <alignment vertical="center"/>
      <protection locked="0"/>
    </xf>
    <xf numFmtId="44" fontId="5" fillId="28" borderId="55" xfId="57" applyNumberFormat="1" applyFont="1" applyFill="1" applyBorder="1" applyAlignment="1" applyProtection="1">
      <alignment horizontal="right" vertical="center"/>
      <protection locked="0"/>
    </xf>
    <xf numFmtId="44" fontId="5" fillId="28" borderId="36" xfId="57" applyNumberFormat="1" applyFont="1" applyFill="1" applyBorder="1" applyAlignment="1" applyProtection="1">
      <alignment horizontal="right" vertical="center"/>
      <protection locked="0"/>
    </xf>
    <xf numFmtId="0" fontId="13" fillId="28" borderId="221" xfId="56" applyFont="1" applyFill="1" applyBorder="1" applyAlignment="1" applyProtection="1">
      <alignment vertical="center"/>
      <protection locked="0"/>
    </xf>
    <xf numFmtId="0" fontId="0" fillId="0" borderId="0" xfId="0" applyAlignment="1" applyProtection="1">
      <alignment horizontal="left"/>
      <protection locked="0"/>
    </xf>
    <xf numFmtId="0" fontId="76" fillId="27" borderId="0" xfId="47" applyFont="1" applyFill="1" applyAlignment="1" applyProtection="1">
      <alignment horizontal="center"/>
      <protection locked="0"/>
    </xf>
    <xf numFmtId="0" fontId="4" fillId="24" borderId="0" xfId="56" applyFont="1" applyFill="1" applyProtection="1">
      <protection locked="0"/>
    </xf>
    <xf numFmtId="0" fontId="13" fillId="28" borderId="225" xfId="56" applyFont="1" applyFill="1" applyBorder="1" applyAlignment="1" applyProtection="1">
      <alignment vertical="center"/>
      <protection locked="0"/>
    </xf>
    <xf numFmtId="41" fontId="84" fillId="0" borderId="150" xfId="83" applyNumberFormat="1" applyFont="1" applyBorder="1" applyAlignment="1" applyProtection="1">
      <alignment vertical="center"/>
      <protection locked="0"/>
    </xf>
    <xf numFmtId="41" fontId="84" fillId="0" borderId="121" xfId="83" applyNumberFormat="1" applyFont="1" applyBorder="1" applyAlignment="1" applyProtection="1">
      <alignment vertical="center"/>
      <protection locked="0"/>
    </xf>
    <xf numFmtId="0" fontId="112" fillId="0" borderId="229" xfId="0" applyFont="1" applyBorder="1" applyAlignment="1" applyProtection="1">
      <alignment vertical="center" wrapText="1"/>
      <protection locked="0"/>
    </xf>
    <xf numFmtId="42" fontId="68" fillId="0" borderId="230" xfId="0" applyNumberFormat="1" applyFont="1" applyBorder="1" applyProtection="1">
      <protection locked="0"/>
    </xf>
    <xf numFmtId="0" fontId="68" fillId="0" borderId="231" xfId="0" applyFont="1" applyBorder="1" applyProtection="1">
      <protection locked="0"/>
    </xf>
    <xf numFmtId="14" fontId="68" fillId="0" borderId="232" xfId="0" applyNumberFormat="1" applyFont="1" applyBorder="1" applyProtection="1">
      <protection locked="0"/>
    </xf>
    <xf numFmtId="14" fontId="68" fillId="0" borderId="233" xfId="0" applyNumberFormat="1" applyFont="1" applyBorder="1" applyProtection="1">
      <protection locked="0"/>
    </xf>
    <xf numFmtId="0" fontId="112" fillId="0" borderId="234" xfId="0" applyFont="1" applyBorder="1" applyAlignment="1" applyProtection="1">
      <alignment vertical="center" wrapText="1"/>
      <protection locked="0"/>
    </xf>
    <xf numFmtId="42" fontId="68" fillId="0" borderId="235" xfId="0" applyNumberFormat="1" applyFont="1" applyBorder="1" applyProtection="1">
      <protection locked="0"/>
    </xf>
    <xf numFmtId="0" fontId="68" fillId="0" borderId="236" xfId="0" applyFont="1" applyBorder="1" applyProtection="1">
      <protection locked="0"/>
    </xf>
    <xf numFmtId="14" fontId="68" fillId="0" borderId="235" xfId="0" applyNumberFormat="1" applyFont="1" applyBorder="1" applyProtection="1">
      <protection locked="0"/>
    </xf>
    <xf numFmtId="14" fontId="68" fillId="0" borderId="237" xfId="0" applyNumberFormat="1" applyFont="1" applyBorder="1" applyProtection="1">
      <protection locked="0"/>
    </xf>
    <xf numFmtId="14" fontId="68" fillId="0" borderId="236" xfId="0" applyNumberFormat="1" applyFont="1" applyBorder="1" applyProtection="1">
      <protection locked="0"/>
    </xf>
    <xf numFmtId="14" fontId="68" fillId="0" borderId="238" xfId="0" applyNumberFormat="1" applyFont="1" applyBorder="1" applyProtection="1">
      <protection locked="0"/>
    </xf>
    <xf numFmtId="42" fontId="68" fillId="0" borderId="232" xfId="0" applyNumberFormat="1" applyFont="1" applyBorder="1" applyProtection="1">
      <protection locked="0"/>
    </xf>
    <xf numFmtId="0" fontId="68" fillId="0" borderId="233" xfId="0" applyFont="1" applyBorder="1" applyProtection="1">
      <protection locked="0"/>
    </xf>
    <xf numFmtId="42" fontId="68" fillId="0" borderId="237" xfId="0" applyNumberFormat="1" applyFont="1" applyBorder="1" applyProtection="1">
      <protection locked="0"/>
    </xf>
    <xf numFmtId="0" fontId="68" fillId="0" borderId="238" xfId="0" applyFont="1" applyBorder="1" applyProtection="1">
      <protection locked="0"/>
    </xf>
    <xf numFmtId="0" fontId="112" fillId="0" borderId="240" xfId="0" applyFont="1" applyBorder="1" applyAlignment="1" applyProtection="1">
      <alignment vertical="center" wrapText="1"/>
      <protection locked="0"/>
    </xf>
    <xf numFmtId="0" fontId="68" fillId="0" borderId="241" xfId="0" applyFont="1" applyBorder="1" applyProtection="1">
      <protection locked="0"/>
    </xf>
    <xf numFmtId="0" fontId="112" fillId="0" borderId="242" xfId="0" applyFont="1" applyBorder="1" applyAlignment="1" applyProtection="1">
      <alignment vertical="center" wrapText="1"/>
      <protection locked="0"/>
    </xf>
    <xf numFmtId="0" fontId="68" fillId="0" borderId="243" xfId="0" applyFont="1" applyBorder="1" applyProtection="1">
      <protection locked="0"/>
    </xf>
    <xf numFmtId="0" fontId="112" fillId="0" borderId="244" xfId="0" applyFont="1" applyBorder="1" applyAlignment="1" applyProtection="1">
      <alignment vertical="center" wrapText="1"/>
      <protection locked="0"/>
    </xf>
    <xf numFmtId="0" fontId="68" fillId="0" borderId="245" xfId="0" applyFont="1" applyBorder="1" applyProtection="1">
      <protection locked="0"/>
    </xf>
    <xf numFmtId="0" fontId="112" fillId="0" borderId="246" xfId="0" applyFont="1" applyBorder="1" applyAlignment="1" applyProtection="1">
      <alignment vertical="center" wrapText="1"/>
      <protection locked="0"/>
    </xf>
    <xf numFmtId="0" fontId="112" fillId="0" borderId="247" xfId="0" applyFont="1" applyBorder="1" applyAlignment="1" applyProtection="1">
      <alignment vertical="center" wrapText="1"/>
      <protection locked="0"/>
    </xf>
    <xf numFmtId="0" fontId="68" fillId="0" borderId="229" xfId="0" applyFont="1" applyBorder="1" applyAlignment="1" applyProtection="1">
      <alignment wrapText="1"/>
      <protection locked="0"/>
    </xf>
    <xf numFmtId="0" fontId="68" fillId="0" borderId="254" xfId="0" applyFont="1" applyBorder="1" applyAlignment="1" applyProtection="1">
      <alignment wrapText="1"/>
      <protection locked="0"/>
    </xf>
    <xf numFmtId="0" fontId="68" fillId="0" borderId="255" xfId="0" applyFont="1" applyBorder="1" applyAlignment="1" applyProtection="1">
      <alignment horizontal="center" wrapText="1"/>
      <protection locked="0"/>
    </xf>
    <xf numFmtId="42" fontId="68" fillId="0" borderId="255" xfId="0" applyNumberFormat="1" applyFont="1" applyBorder="1" applyAlignment="1" applyProtection="1">
      <alignment horizontal="right"/>
      <protection locked="0"/>
    </xf>
    <xf numFmtId="9" fontId="68" fillId="0" borderId="255" xfId="0" applyNumberFormat="1" applyFont="1" applyBorder="1" applyAlignment="1" applyProtection="1">
      <alignment horizontal="right" wrapText="1"/>
      <protection locked="0"/>
    </xf>
    <xf numFmtId="42" fontId="68" fillId="0" borderId="257" xfId="0" applyNumberFormat="1" applyFont="1" applyBorder="1" applyAlignment="1" applyProtection="1">
      <alignment horizontal="right"/>
      <protection locked="0"/>
    </xf>
    <xf numFmtId="42" fontId="68" fillId="0" borderId="258" xfId="0" applyNumberFormat="1" applyFont="1" applyBorder="1" applyAlignment="1" applyProtection="1">
      <alignment horizontal="right"/>
      <protection locked="0"/>
    </xf>
    <xf numFmtId="42" fontId="68" fillId="0" borderId="256" xfId="0" applyNumberFormat="1" applyFont="1" applyBorder="1" applyAlignment="1" applyProtection="1">
      <alignment horizontal="right"/>
      <protection locked="0"/>
    </xf>
    <xf numFmtId="0" fontId="68" fillId="0" borderId="234" xfId="0" applyFont="1" applyBorder="1" applyProtection="1">
      <protection locked="0"/>
    </xf>
    <xf numFmtId="0" fontId="68" fillId="0" borderId="259" xfId="0" applyFont="1" applyBorder="1" applyProtection="1">
      <protection locked="0"/>
    </xf>
    <xf numFmtId="0" fontId="68" fillId="0" borderId="260" xfId="0" applyFont="1" applyBorder="1" applyAlignment="1" applyProtection="1">
      <alignment horizontal="center" wrapText="1"/>
      <protection locked="0"/>
    </xf>
    <xf numFmtId="42" fontId="68" fillId="0" borderId="260" xfId="0" applyNumberFormat="1" applyFont="1" applyBorder="1" applyAlignment="1" applyProtection="1">
      <alignment horizontal="right"/>
      <protection locked="0"/>
    </xf>
    <xf numFmtId="9" fontId="68" fillId="0" borderId="260" xfId="0" applyNumberFormat="1" applyFont="1" applyBorder="1" applyAlignment="1" applyProtection="1">
      <alignment horizontal="right" wrapText="1"/>
      <protection locked="0"/>
    </xf>
    <xf numFmtId="9" fontId="68" fillId="0" borderId="260" xfId="61" applyFont="1" applyFill="1" applyBorder="1" applyAlignment="1" applyProtection="1">
      <alignment horizontal="right" wrapText="1"/>
      <protection locked="0"/>
    </xf>
    <xf numFmtId="42" fontId="68" fillId="0" borderId="262" xfId="0" applyNumberFormat="1" applyFont="1" applyBorder="1" applyAlignment="1" applyProtection="1">
      <alignment horizontal="right"/>
      <protection locked="0"/>
    </xf>
    <xf numFmtId="42" fontId="68" fillId="0" borderId="263" xfId="0" applyNumberFormat="1" applyFont="1" applyBorder="1" applyAlignment="1" applyProtection="1">
      <alignment horizontal="right"/>
      <protection locked="0"/>
    </xf>
    <xf numFmtId="42" fontId="68" fillId="0" borderId="261" xfId="0" applyNumberFormat="1" applyFont="1" applyBorder="1" applyAlignment="1" applyProtection="1">
      <alignment horizontal="right"/>
      <protection locked="0"/>
    </xf>
    <xf numFmtId="42" fontId="68" fillId="0" borderId="264" xfId="0" applyNumberFormat="1" applyFont="1" applyBorder="1" applyAlignment="1" applyProtection="1">
      <alignment horizontal="right"/>
      <protection locked="0"/>
    </xf>
    <xf numFmtId="9" fontId="68" fillId="0" borderId="265" xfId="0" applyNumberFormat="1" applyFont="1" applyBorder="1" applyAlignment="1" applyProtection="1">
      <alignment horizontal="right" wrapText="1"/>
      <protection locked="0"/>
    </xf>
    <xf numFmtId="42" fontId="68" fillId="0" borderId="267" xfId="0" applyNumberFormat="1" applyFont="1" applyBorder="1" applyAlignment="1" applyProtection="1">
      <alignment horizontal="right"/>
      <protection locked="0"/>
    </xf>
    <xf numFmtId="42" fontId="68" fillId="0" borderId="268" xfId="0" applyNumberFormat="1" applyFont="1" applyBorder="1" applyAlignment="1" applyProtection="1">
      <alignment horizontal="right"/>
      <protection locked="0"/>
    </xf>
    <xf numFmtId="42" fontId="68" fillId="0" borderId="255" xfId="0" applyNumberFormat="1" applyFont="1" applyBorder="1" applyAlignment="1" applyProtection="1">
      <alignment horizontal="right" wrapText="1"/>
      <protection locked="0"/>
    </xf>
    <xf numFmtId="42" fontId="68" fillId="0" borderId="231" xfId="0" applyNumberFormat="1" applyFont="1" applyBorder="1" applyAlignment="1" applyProtection="1">
      <alignment horizontal="right"/>
      <protection locked="0"/>
    </xf>
    <xf numFmtId="0" fontId="68" fillId="0" borderId="260" xfId="0" applyFont="1" applyBorder="1" applyAlignment="1" applyProtection="1">
      <alignment horizontal="center"/>
      <protection locked="0"/>
    </xf>
    <xf numFmtId="42" fontId="68" fillId="0" borderId="260" xfId="0" applyNumberFormat="1" applyFont="1" applyBorder="1" applyAlignment="1" applyProtection="1">
      <alignment horizontal="right" wrapText="1"/>
      <protection locked="0"/>
    </xf>
    <xf numFmtId="42" fontId="68" fillId="0" borderId="236" xfId="0" applyNumberFormat="1" applyFont="1" applyBorder="1" applyAlignment="1" applyProtection="1">
      <alignment horizontal="right"/>
      <protection locked="0"/>
    </xf>
    <xf numFmtId="42" fontId="68" fillId="0" borderId="265" xfId="0" applyNumberFormat="1" applyFont="1" applyBorder="1" applyAlignment="1" applyProtection="1">
      <alignment horizontal="right"/>
      <protection locked="0"/>
    </xf>
    <xf numFmtId="42" fontId="68" fillId="0" borderId="238" xfId="0" applyNumberFormat="1" applyFont="1" applyBorder="1" applyAlignment="1" applyProtection="1">
      <alignment horizontal="right"/>
      <protection locked="0"/>
    </xf>
    <xf numFmtId="42" fontId="68" fillId="0" borderId="288" xfId="0" applyNumberFormat="1" applyFont="1" applyBorder="1" applyAlignment="1" applyProtection="1">
      <alignment horizontal="right"/>
      <protection locked="0"/>
    </xf>
    <xf numFmtId="42" fontId="68" fillId="0" borderId="289" xfId="0" applyNumberFormat="1" applyFont="1" applyBorder="1" applyAlignment="1" applyProtection="1">
      <alignment horizontal="right"/>
      <protection locked="0"/>
    </xf>
    <xf numFmtId="42" fontId="68" fillId="0" borderId="290" xfId="0" applyNumberFormat="1" applyFont="1" applyBorder="1" applyAlignment="1" applyProtection="1">
      <alignment horizontal="right"/>
      <protection locked="0"/>
    </xf>
    <xf numFmtId="0" fontId="68" fillId="0" borderId="276" xfId="0" applyFont="1" applyBorder="1" applyProtection="1">
      <protection locked="0"/>
    </xf>
    <xf numFmtId="166" fontId="51" fillId="28" borderId="327" xfId="44" applyNumberFormat="1" applyFont="1" applyFill="1" applyBorder="1" applyProtection="1">
      <protection locked="0"/>
    </xf>
    <xf numFmtId="166" fontId="51" fillId="28" borderId="331" xfId="44" applyNumberFormat="1" applyFont="1" applyFill="1" applyBorder="1" applyProtection="1">
      <protection locked="0"/>
    </xf>
    <xf numFmtId="166" fontId="51" fillId="28" borderId="333" xfId="44" applyNumberFormat="1" applyFont="1" applyFill="1" applyBorder="1" applyProtection="1">
      <protection locked="0"/>
    </xf>
    <xf numFmtId="166" fontId="51" fillId="28" borderId="332" xfId="44" applyNumberFormat="1" applyFont="1" applyFill="1" applyBorder="1" applyProtection="1">
      <protection locked="0"/>
    </xf>
    <xf numFmtId="166" fontId="51" fillId="28" borderId="334" xfId="44" applyNumberFormat="1" applyFont="1" applyFill="1" applyBorder="1" applyProtection="1">
      <protection locked="0"/>
    </xf>
    <xf numFmtId="166" fontId="51" fillId="28" borderId="326" xfId="44" applyNumberFormat="1" applyFont="1" applyFill="1" applyBorder="1" applyProtection="1">
      <protection locked="0"/>
    </xf>
    <xf numFmtId="166" fontId="51" fillId="28" borderId="81" xfId="44" applyNumberFormat="1" applyFont="1" applyFill="1" applyBorder="1" applyProtection="1">
      <protection locked="0"/>
    </xf>
    <xf numFmtId="9" fontId="51" fillId="28" borderId="85" xfId="44" applyNumberFormat="1" applyFont="1" applyFill="1" applyBorder="1" applyProtection="1">
      <protection locked="0"/>
    </xf>
    <xf numFmtId="9" fontId="51" fillId="28" borderId="303" xfId="44" applyNumberFormat="1" applyFont="1" applyFill="1" applyBorder="1" applyProtection="1">
      <protection locked="0"/>
    </xf>
    <xf numFmtId="44" fontId="51" fillId="30" borderId="292" xfId="44" applyNumberFormat="1" applyFont="1" applyFill="1" applyBorder="1" applyProtection="1">
      <protection locked="0"/>
    </xf>
    <xf numFmtId="0" fontId="68" fillId="0" borderId="340" xfId="0" applyFont="1" applyBorder="1" applyProtection="1">
      <protection locked="0"/>
    </xf>
    <xf numFmtId="0" fontId="68" fillId="0" borderId="265" xfId="0" applyFont="1" applyBorder="1" applyAlignment="1" applyProtection="1">
      <alignment horizontal="center" wrapText="1"/>
      <protection locked="0"/>
    </xf>
    <xf numFmtId="42" fontId="68" fillId="0" borderId="341" xfId="0" applyNumberFormat="1" applyFont="1" applyBorder="1" applyAlignment="1" applyProtection="1">
      <alignment horizontal="right"/>
      <protection locked="0"/>
    </xf>
    <xf numFmtId="42" fontId="68" fillId="0" borderId="231" xfId="0" applyNumberFormat="1" applyFont="1" applyBorder="1" applyProtection="1">
      <protection locked="0"/>
    </xf>
    <xf numFmtId="42" fontId="68" fillId="0" borderId="236" xfId="0" applyNumberFormat="1" applyFont="1" applyBorder="1" applyProtection="1">
      <protection locked="0"/>
    </xf>
    <xf numFmtId="42" fontId="68" fillId="0" borderId="238" xfId="0" applyNumberFormat="1" applyFont="1" applyBorder="1" applyProtection="1">
      <protection locked="0"/>
    </xf>
    <xf numFmtId="0" fontId="68" fillId="0" borderId="344" xfId="0" applyFont="1" applyBorder="1" applyAlignment="1" applyProtection="1">
      <alignment horizontal="center"/>
      <protection locked="0"/>
    </xf>
    <xf numFmtId="42" fontId="68" fillId="0" borderId="344" xfId="0" applyNumberFormat="1" applyFont="1" applyBorder="1" applyAlignment="1" applyProtection="1">
      <alignment horizontal="right"/>
      <protection locked="0"/>
    </xf>
    <xf numFmtId="9" fontId="68" fillId="0" borderId="344" xfId="0" applyNumberFormat="1" applyFont="1" applyBorder="1" applyAlignment="1" applyProtection="1">
      <alignment horizontal="right" wrapText="1"/>
      <protection locked="0"/>
    </xf>
    <xf numFmtId="0" fontId="0" fillId="0" borderId="0" xfId="0" applyAlignment="1">
      <alignment horizontal="left" vertical="center" wrapText="1"/>
    </xf>
    <xf numFmtId="49" fontId="65" fillId="0" borderId="0" xfId="0" applyNumberFormat="1" applyFont="1" applyAlignment="1">
      <alignment horizontal="right"/>
    </xf>
    <xf numFmtId="0" fontId="0" fillId="0" borderId="0" xfId="0" applyAlignment="1">
      <alignment horizontal="right"/>
    </xf>
    <xf numFmtId="0" fontId="65" fillId="0" borderId="0" xfId="0" applyFont="1" applyAlignment="1">
      <alignment horizontal="right"/>
    </xf>
    <xf numFmtId="0" fontId="71" fillId="0" borderId="28" xfId="0" applyFont="1" applyBorder="1" applyAlignment="1">
      <alignment horizontal="right"/>
    </xf>
    <xf numFmtId="0" fontId="0" fillId="0" borderId="28" xfId="0" applyBorder="1"/>
    <xf numFmtId="164" fontId="71" fillId="0" borderId="28" xfId="29" applyNumberFormat="1" applyFont="1" applyBorder="1" applyProtection="1"/>
    <xf numFmtId="0" fontId="116" fillId="0" borderId="0" xfId="0" applyFont="1" applyAlignment="1">
      <alignment horizontal="left" vertical="center" wrapText="1"/>
    </xf>
    <xf numFmtId="0" fontId="0" fillId="0" borderId="0" xfId="0" applyAlignment="1">
      <alignment horizontal="left" vertical="top"/>
    </xf>
    <xf numFmtId="0" fontId="5" fillId="0" borderId="211" xfId="0" applyFont="1" applyBorder="1"/>
    <xf numFmtId="0" fontId="5" fillId="0" borderId="0" xfId="0" applyFont="1"/>
    <xf numFmtId="0" fontId="67" fillId="0" borderId="0" xfId="0" applyFont="1"/>
    <xf numFmtId="0" fontId="5" fillId="0" borderId="34" xfId="0" applyFont="1" applyBorder="1"/>
    <xf numFmtId="0" fontId="5" fillId="0" borderId="31" xfId="0" applyFont="1" applyBorder="1"/>
    <xf numFmtId="0" fontId="5" fillId="0" borderId="166" xfId="0" applyFont="1" applyBorder="1"/>
    <xf numFmtId="0" fontId="5" fillId="0" borderId="194" xfId="0" applyFont="1" applyBorder="1"/>
    <xf numFmtId="0" fontId="5" fillId="0" borderId="324" xfId="0" applyFont="1" applyBorder="1"/>
    <xf numFmtId="0" fontId="5" fillId="0" borderId="321" xfId="0" applyFont="1" applyBorder="1"/>
    <xf numFmtId="0" fontId="5" fillId="0" borderId="323" xfId="0" applyFont="1" applyBorder="1"/>
    <xf numFmtId="0" fontId="5" fillId="0" borderId="120" xfId="0" applyFont="1" applyBorder="1"/>
    <xf numFmtId="164" fontId="80" fillId="0" borderId="166" xfId="0" applyNumberFormat="1" applyFont="1" applyBorder="1"/>
    <xf numFmtId="0" fontId="116" fillId="0" borderId="0" xfId="0" applyFont="1"/>
    <xf numFmtId="0" fontId="14" fillId="24" borderId="0" xfId="56" applyFont="1" applyFill="1" applyAlignment="1">
      <alignment horizontal="center"/>
    </xf>
    <xf numFmtId="0" fontId="1" fillId="24" borderId="0" xfId="56" applyFill="1"/>
    <xf numFmtId="0" fontId="5" fillId="0" borderId="0" xfId="82"/>
    <xf numFmtId="0" fontId="5" fillId="0" borderId="0" xfId="82" applyAlignment="1">
      <alignment vertical="top"/>
    </xf>
    <xf numFmtId="0" fontId="5" fillId="0" borderId="0" xfId="82" applyAlignment="1">
      <alignment vertical="top" wrapText="1"/>
    </xf>
    <xf numFmtId="0" fontId="5" fillId="0" borderId="0" xfId="71"/>
    <xf numFmtId="5" fontId="83" fillId="0" borderId="0" xfId="83" applyNumberFormat="1" applyFont="1" applyAlignment="1">
      <alignment vertical="center"/>
    </xf>
    <xf numFmtId="3" fontId="84" fillId="0" borderId="0" xfId="83" applyNumberFormat="1" applyFont="1"/>
    <xf numFmtId="0" fontId="84" fillId="0" borderId="0" xfId="84" applyFont="1"/>
    <xf numFmtId="5" fontId="84" fillId="0" borderId="0" xfId="83" applyNumberFormat="1" applyFont="1"/>
    <xf numFmtId="5" fontId="22" fillId="0" borderId="0" xfId="83" applyNumberFormat="1" applyFont="1"/>
    <xf numFmtId="5" fontId="85" fillId="0" borderId="0" xfId="83" applyNumberFormat="1" applyFont="1"/>
    <xf numFmtId="0" fontId="85" fillId="0" borderId="0" xfId="83" applyFont="1"/>
    <xf numFmtId="5" fontId="46" fillId="0" borderId="0" xfId="83" applyNumberFormat="1" applyFont="1"/>
    <xf numFmtId="0" fontId="5" fillId="0" borderId="0" xfId="71" applyAlignment="1">
      <alignment horizontal="center" wrapText="1"/>
    </xf>
    <xf numFmtId="5" fontId="22" fillId="0" borderId="0" xfId="83" applyNumberFormat="1" applyFont="1" applyAlignment="1">
      <alignment horizontal="center" vertical="center" wrapText="1"/>
    </xf>
    <xf numFmtId="0" fontId="5" fillId="0" borderId="0" xfId="71" applyAlignment="1">
      <alignment horizontal="left" indent="1"/>
    </xf>
    <xf numFmtId="5" fontId="5" fillId="0" borderId="0" xfId="83" applyNumberFormat="1" applyFont="1" applyAlignment="1">
      <alignment horizontal="left" vertical="center"/>
    </xf>
    <xf numFmtId="5" fontId="5" fillId="0" borderId="0" xfId="83" applyNumberFormat="1" applyFont="1" applyAlignment="1">
      <alignment vertical="center"/>
    </xf>
    <xf numFmtId="41" fontId="84" fillId="35" borderId="220" xfId="83" applyNumberFormat="1" applyFont="1" applyFill="1" applyBorder="1" applyAlignment="1">
      <alignment vertical="center"/>
    </xf>
    <xf numFmtId="41" fontId="84" fillId="40" borderId="75" xfId="83" applyNumberFormat="1" applyFont="1" applyFill="1" applyBorder="1" applyAlignment="1">
      <alignment vertical="center"/>
    </xf>
    <xf numFmtId="41" fontId="84" fillId="40" borderId="77" xfId="83" applyNumberFormat="1" applyFont="1" applyFill="1" applyBorder="1" applyAlignment="1">
      <alignment vertical="center"/>
    </xf>
    <xf numFmtId="41" fontId="84" fillId="35" borderId="115" xfId="83" applyNumberFormat="1" applyFont="1" applyFill="1" applyBorder="1" applyAlignment="1">
      <alignment vertical="center"/>
    </xf>
    <xf numFmtId="41" fontId="84" fillId="40" borderId="91" xfId="83" applyNumberFormat="1" applyFont="1" applyFill="1" applyBorder="1" applyAlignment="1">
      <alignment vertical="center"/>
    </xf>
    <xf numFmtId="5" fontId="5" fillId="0" borderId="0" xfId="83" applyNumberFormat="1" applyFont="1" applyAlignment="1">
      <alignment horizontal="left" vertical="center" indent="1"/>
    </xf>
    <xf numFmtId="5" fontId="84" fillId="0" borderId="0" xfId="83" applyNumberFormat="1" applyFont="1" applyAlignment="1">
      <alignment vertical="center"/>
    </xf>
    <xf numFmtId="3" fontId="84" fillId="0" borderId="0" xfId="83" applyNumberFormat="1" applyFont="1" applyAlignment="1">
      <alignment vertical="center"/>
    </xf>
    <xf numFmtId="0" fontId="5" fillId="0" borderId="0" xfId="84" applyAlignment="1">
      <alignment horizontal="left" vertical="center" indent="1"/>
    </xf>
    <xf numFmtId="41" fontId="84" fillId="35" borderId="328" xfId="83" applyNumberFormat="1" applyFont="1" applyFill="1" applyBorder="1" applyAlignment="1">
      <alignment vertical="center"/>
    </xf>
    <xf numFmtId="42" fontId="84" fillId="35" borderId="61" xfId="83" applyNumberFormat="1" applyFont="1" applyFill="1" applyBorder="1" applyAlignment="1">
      <alignment vertical="center"/>
    </xf>
    <xf numFmtId="42" fontId="84" fillId="36" borderId="65" xfId="83" applyNumberFormat="1" applyFont="1" applyFill="1" applyBorder="1" applyAlignment="1">
      <alignment vertical="center"/>
    </xf>
    <xf numFmtId="42" fontId="84" fillId="36" borderId="66" xfId="83" applyNumberFormat="1" applyFont="1" applyFill="1" applyBorder="1" applyAlignment="1">
      <alignment vertical="center"/>
    </xf>
    <xf numFmtId="41" fontId="84" fillId="0" borderId="0" xfId="83" applyNumberFormat="1" applyFont="1" applyAlignment="1">
      <alignment vertical="center"/>
    </xf>
    <xf numFmtId="5" fontId="46" fillId="0" borderId="0" xfId="83" applyNumberFormat="1" applyFont="1" applyAlignment="1">
      <alignment vertical="center"/>
    </xf>
    <xf numFmtId="5" fontId="22" fillId="0" borderId="0" xfId="83" applyNumberFormat="1" applyFont="1" applyAlignment="1">
      <alignment vertical="center"/>
    </xf>
    <xf numFmtId="5" fontId="85" fillId="0" borderId="0" xfId="83" applyNumberFormat="1" applyFont="1" applyAlignment="1">
      <alignment vertical="center"/>
    </xf>
    <xf numFmtId="41" fontId="85" fillId="0" borderId="0" xfId="83" applyNumberFormat="1" applyFont="1" applyAlignment="1">
      <alignment vertical="center"/>
    </xf>
    <xf numFmtId="3" fontId="5" fillId="0" borderId="0" xfId="83" applyNumberFormat="1" applyFont="1" applyAlignment="1">
      <alignment vertical="center"/>
    </xf>
    <xf numFmtId="41" fontId="84" fillId="41" borderId="214" xfId="83" applyNumberFormat="1" applyFont="1" applyFill="1" applyBorder="1" applyAlignment="1">
      <alignment vertical="center"/>
    </xf>
    <xf numFmtId="0" fontId="5" fillId="0" borderId="0" xfId="71" applyAlignment="1">
      <alignment vertical="center"/>
    </xf>
    <xf numFmtId="0" fontId="5" fillId="0" borderId="0" xfId="83" applyFont="1" applyAlignment="1">
      <alignment vertical="center"/>
    </xf>
    <xf numFmtId="168" fontId="5" fillId="0" borderId="0" xfId="83" applyNumberFormat="1" applyFont="1" applyAlignment="1">
      <alignment vertical="center"/>
    </xf>
    <xf numFmtId="41" fontId="84" fillId="40" borderId="82" xfId="83" applyNumberFormat="1" applyFont="1" applyFill="1" applyBorder="1" applyAlignment="1">
      <alignment vertical="center"/>
    </xf>
    <xf numFmtId="0" fontId="46" fillId="0" borderId="0" xfId="71" applyFont="1" applyAlignment="1">
      <alignment vertical="center"/>
    </xf>
    <xf numFmtId="41" fontId="86" fillId="0" borderId="0" xfId="71" applyNumberFormat="1" applyFont="1" applyAlignment="1">
      <alignment vertical="center"/>
    </xf>
    <xf numFmtId="41" fontId="84" fillId="35" borderId="214" xfId="83" applyNumberFormat="1" applyFont="1" applyFill="1" applyBorder="1" applyAlignment="1">
      <alignment vertical="center"/>
    </xf>
    <xf numFmtId="41" fontId="84" fillId="40" borderId="76" xfId="83" applyNumberFormat="1" applyFont="1" applyFill="1" applyBorder="1" applyAlignment="1">
      <alignment vertical="center"/>
    </xf>
    <xf numFmtId="0" fontId="5" fillId="0" borderId="0" xfId="71" applyAlignment="1">
      <alignment horizontal="left" vertical="center" indent="1"/>
    </xf>
    <xf numFmtId="5" fontId="5" fillId="0" borderId="0" xfId="83" applyNumberFormat="1" applyFont="1" applyAlignment="1">
      <alignment horizontal="center" vertical="center"/>
    </xf>
    <xf numFmtId="0" fontId="5" fillId="0" borderId="0" xfId="84" applyAlignment="1">
      <alignment vertical="center"/>
    </xf>
    <xf numFmtId="5" fontId="45" fillId="0" borderId="0" xfId="83" applyNumberFormat="1" applyFont="1" applyAlignment="1">
      <alignment horizontal="left" vertical="center" indent="1"/>
    </xf>
    <xf numFmtId="41" fontId="84" fillId="40" borderId="150" xfId="83" applyNumberFormat="1" applyFont="1" applyFill="1" applyBorder="1" applyAlignment="1">
      <alignment vertical="center"/>
    </xf>
    <xf numFmtId="41" fontId="84" fillId="40" borderId="121" xfId="83" applyNumberFormat="1" applyFont="1" applyFill="1" applyBorder="1" applyAlignment="1">
      <alignment vertical="center"/>
    </xf>
    <xf numFmtId="42" fontId="84" fillId="35" borderId="64" xfId="83" applyNumberFormat="1" applyFont="1" applyFill="1" applyBorder="1" applyAlignment="1">
      <alignment vertical="center"/>
    </xf>
    <xf numFmtId="0" fontId="45" fillId="0" borderId="0" xfId="71" applyFont="1" applyAlignment="1">
      <alignment horizontal="left" vertical="center" indent="1"/>
    </xf>
    <xf numFmtId="41" fontId="84" fillId="35" borderId="215" xfId="83" applyNumberFormat="1" applyFont="1" applyFill="1" applyBorder="1" applyAlignment="1">
      <alignment vertical="center"/>
    </xf>
    <xf numFmtId="41" fontId="5" fillId="0" borderId="0" xfId="82" applyNumberFormat="1"/>
    <xf numFmtId="0" fontId="45" fillId="0" borderId="0" xfId="84" applyFont="1" applyAlignment="1">
      <alignment horizontal="left" vertical="center" indent="1"/>
    </xf>
    <xf numFmtId="42" fontId="84" fillId="36" borderId="62" xfId="83" applyNumberFormat="1" applyFont="1" applyFill="1" applyBorder="1" applyAlignment="1">
      <alignment vertical="center"/>
    </xf>
    <xf numFmtId="42" fontId="84" fillId="36" borderId="63" xfId="83" applyNumberFormat="1" applyFont="1" applyFill="1" applyBorder="1" applyAlignment="1">
      <alignment vertical="center"/>
    </xf>
    <xf numFmtId="168" fontId="5" fillId="0" borderId="0" xfId="83" applyNumberFormat="1" applyFont="1" applyAlignment="1">
      <alignment horizontal="center" vertical="center"/>
    </xf>
    <xf numFmtId="168" fontId="84" fillId="0" borderId="0" xfId="83" applyNumberFormat="1" applyFont="1" applyAlignment="1">
      <alignment vertical="center"/>
    </xf>
    <xf numFmtId="168" fontId="115" fillId="0" borderId="0" xfId="83" applyNumberFormat="1" applyFont="1" applyAlignment="1">
      <alignment vertical="center"/>
    </xf>
    <xf numFmtId="42" fontId="85" fillId="0" borderId="31" xfId="83" applyNumberFormat="1" applyFont="1" applyBorder="1" applyAlignment="1">
      <alignment vertical="center"/>
    </xf>
    <xf numFmtId="42" fontId="84" fillId="0" borderId="31" xfId="83" applyNumberFormat="1" applyFont="1" applyBorder="1" applyAlignment="1">
      <alignment vertical="center"/>
    </xf>
    <xf numFmtId="42" fontId="84" fillId="0" borderId="0" xfId="83" applyNumberFormat="1" applyFont="1" applyAlignment="1">
      <alignment vertical="center"/>
    </xf>
    <xf numFmtId="168" fontId="84" fillId="0" borderId="34" xfId="83" applyNumberFormat="1" applyFont="1" applyBorder="1" applyAlignment="1">
      <alignment vertical="center"/>
    </xf>
    <xf numFmtId="42" fontId="84" fillId="35" borderId="82" xfId="83" applyNumberFormat="1" applyFont="1" applyFill="1" applyBorder="1" applyAlignment="1">
      <alignment vertical="center"/>
    </xf>
    <xf numFmtId="42" fontId="84" fillId="36" borderId="82" xfId="83" applyNumberFormat="1" applyFont="1" applyFill="1" applyBorder="1" applyAlignment="1">
      <alignment vertical="center"/>
    </xf>
    <xf numFmtId="41" fontId="5" fillId="0" borderId="0" xfId="71" applyNumberFormat="1" applyAlignment="1">
      <alignment vertical="center"/>
    </xf>
    <xf numFmtId="0" fontId="46" fillId="0" borderId="0" xfId="84" applyFont="1" applyAlignment="1">
      <alignment vertical="center"/>
    </xf>
    <xf numFmtId="42" fontId="22" fillId="31" borderId="44" xfId="83" applyNumberFormat="1" applyFont="1" applyFill="1" applyBorder="1" applyAlignment="1">
      <alignment vertical="center"/>
    </xf>
    <xf numFmtId="42" fontId="84" fillId="35" borderId="43" xfId="83" applyNumberFormat="1" applyFont="1" applyFill="1" applyBorder="1" applyAlignment="1">
      <alignment vertical="center"/>
    </xf>
    <xf numFmtId="42" fontId="84" fillId="35" borderId="94" xfId="83" applyNumberFormat="1" applyFont="1" applyFill="1" applyBorder="1" applyAlignment="1">
      <alignment vertical="center"/>
    </xf>
    <xf numFmtId="42" fontId="84" fillId="36" borderId="94" xfId="83" applyNumberFormat="1" applyFont="1" applyFill="1" applyBorder="1" applyAlignment="1">
      <alignment vertical="center"/>
    </xf>
    <xf numFmtId="42" fontId="84" fillId="36" borderId="100" xfId="83" applyNumberFormat="1" applyFont="1" applyFill="1" applyBorder="1" applyAlignment="1">
      <alignment vertical="center"/>
    </xf>
    <xf numFmtId="0" fontId="5" fillId="0" borderId="0" xfId="71" applyAlignment="1">
      <alignment wrapText="1"/>
    </xf>
    <xf numFmtId="0" fontId="22" fillId="0" borderId="0" xfId="71" applyFont="1" applyAlignment="1">
      <alignment horizontal="center" vertical="top" wrapText="1"/>
    </xf>
    <xf numFmtId="0" fontId="22" fillId="0" borderId="0" xfId="82" applyFont="1" applyAlignment="1">
      <alignment horizontal="left"/>
    </xf>
    <xf numFmtId="0" fontId="22" fillId="0" borderId="0" xfId="82" applyFont="1" applyAlignment="1">
      <alignment horizontal="center" vertical="top" wrapText="1"/>
    </xf>
    <xf numFmtId="0" fontId="5" fillId="0" borderId="0" xfId="82" applyAlignment="1">
      <alignment wrapText="1"/>
    </xf>
    <xf numFmtId="0" fontId="22" fillId="0" borderId="0" xfId="82" applyFont="1" applyAlignment="1">
      <alignment vertical="top" wrapText="1"/>
    </xf>
    <xf numFmtId="0" fontId="5" fillId="0" borderId="0" xfId="82" applyAlignment="1">
      <alignment horizontal="left" indent="1"/>
    </xf>
    <xf numFmtId="0" fontId="22" fillId="0" borderId="0" xfId="82" applyFont="1" applyAlignment="1">
      <alignment horizontal="center" wrapText="1"/>
    </xf>
    <xf numFmtId="0" fontId="87" fillId="0" borderId="0" xfId="82" applyFont="1"/>
    <xf numFmtId="0" fontId="22" fillId="0" borderId="0" xfId="82" applyFont="1" applyAlignment="1">
      <alignment vertical="top"/>
    </xf>
    <xf numFmtId="0" fontId="22" fillId="0" borderId="0" xfId="82" applyFont="1" applyAlignment="1">
      <alignment horizontal="right" vertical="top"/>
    </xf>
    <xf numFmtId="0" fontId="88" fillId="0" borderId="0" xfId="82" applyFont="1" applyAlignment="1">
      <alignment horizontal="left" vertical="top"/>
    </xf>
    <xf numFmtId="0" fontId="89" fillId="0" borderId="0" xfId="82" applyFont="1" applyAlignment="1">
      <alignment horizontal="left"/>
    </xf>
    <xf numFmtId="0" fontId="22" fillId="0" borderId="0" xfId="82" applyFont="1" applyAlignment="1">
      <alignment wrapText="1"/>
    </xf>
    <xf numFmtId="0" fontId="45" fillId="0" borderId="0" xfId="82" applyFont="1" applyAlignment="1">
      <alignment vertical="top" wrapText="1"/>
    </xf>
    <xf numFmtId="0" fontId="90" fillId="0" borderId="0" xfId="82" applyFont="1" applyAlignment="1">
      <alignment horizontal="left" vertical="top" wrapText="1"/>
    </xf>
    <xf numFmtId="0" fontId="90" fillId="0" borderId="0" xfId="82" applyFont="1" applyAlignment="1">
      <alignment vertical="top" wrapText="1"/>
    </xf>
    <xf numFmtId="0" fontId="91" fillId="0" borderId="0" xfId="82" applyFont="1" applyAlignment="1">
      <alignment horizontal="center" vertical="top" wrapText="1"/>
    </xf>
    <xf numFmtId="0" fontId="22" fillId="0" borderId="0" xfId="82" applyFont="1"/>
    <xf numFmtId="0" fontId="92" fillId="0" borderId="0" xfId="82" applyFont="1" applyAlignment="1">
      <alignment horizontal="center" vertical="top" wrapText="1"/>
    </xf>
    <xf numFmtId="0" fontId="45" fillId="0" borderId="0" xfId="82" applyFont="1" applyAlignment="1">
      <alignment wrapText="1"/>
    </xf>
    <xf numFmtId="41" fontId="84" fillId="0" borderId="83" xfId="83" applyNumberFormat="1" applyFont="1" applyBorder="1" applyAlignment="1" applyProtection="1">
      <alignment vertical="center"/>
      <protection locked="0"/>
    </xf>
    <xf numFmtId="41" fontId="84" fillId="0" borderId="152" xfId="83" applyNumberFormat="1" applyFont="1" applyBorder="1" applyAlignment="1" applyProtection="1">
      <alignment vertical="center"/>
      <protection locked="0"/>
    </xf>
    <xf numFmtId="5" fontId="22" fillId="0" borderId="0" xfId="83" applyNumberFormat="1" applyFont="1" applyAlignment="1" applyProtection="1">
      <alignment vertical="center"/>
      <protection locked="0"/>
    </xf>
    <xf numFmtId="168" fontId="5" fillId="0" borderId="0" xfId="83" applyNumberFormat="1" applyFont="1" applyAlignment="1" applyProtection="1">
      <alignment horizontal="center" vertical="center"/>
      <protection locked="0"/>
    </xf>
    <xf numFmtId="0" fontId="5" fillId="0" borderId="0" xfId="84" applyAlignment="1" applyProtection="1">
      <alignment horizontal="left" vertical="center" indent="1"/>
      <protection locked="0"/>
    </xf>
    <xf numFmtId="0" fontId="5" fillId="0" borderId="0" xfId="84" applyAlignment="1" applyProtection="1">
      <alignment vertical="center"/>
      <protection locked="0"/>
    </xf>
    <xf numFmtId="168" fontId="5" fillId="0" borderId="0" xfId="83" applyNumberFormat="1" applyFont="1" applyAlignment="1" applyProtection="1">
      <alignment horizontal="left" vertical="center"/>
      <protection locked="0"/>
    </xf>
    <xf numFmtId="5" fontId="5" fillId="0" borderId="0" xfId="83" applyNumberFormat="1" applyFont="1" applyAlignment="1" applyProtection="1">
      <alignment vertical="center"/>
      <protection locked="0"/>
    </xf>
    <xf numFmtId="0" fontId="45" fillId="0" borderId="0" xfId="84" applyFont="1" applyAlignment="1" applyProtection="1">
      <alignment horizontal="left" vertical="center" indent="1"/>
      <protection locked="0"/>
    </xf>
    <xf numFmtId="168" fontId="5" fillId="0" borderId="0" xfId="83" applyNumberFormat="1" applyFont="1" applyAlignment="1" applyProtection="1">
      <alignment vertical="center"/>
      <protection locked="0"/>
    </xf>
    <xf numFmtId="0" fontId="5" fillId="0" borderId="0" xfId="71" applyAlignment="1" applyProtection="1">
      <alignment vertical="center"/>
      <protection locked="0"/>
    </xf>
    <xf numFmtId="3" fontId="5" fillId="0" borderId="0" xfId="83" applyNumberFormat="1" applyFont="1" applyAlignment="1" applyProtection="1">
      <alignment vertical="center"/>
      <protection locked="0"/>
    </xf>
    <xf numFmtId="0" fontId="5" fillId="0" borderId="0" xfId="82" applyProtection="1">
      <protection locked="0"/>
    </xf>
    <xf numFmtId="5" fontId="84" fillId="0" borderId="0" xfId="83" applyNumberFormat="1" applyFont="1" applyAlignment="1" applyProtection="1">
      <alignment vertical="center"/>
      <protection locked="0"/>
    </xf>
    <xf numFmtId="3" fontId="84" fillId="0" borderId="0" xfId="83" applyNumberFormat="1" applyFont="1" applyAlignment="1" applyProtection="1">
      <alignment vertical="center"/>
      <protection locked="0"/>
    </xf>
    <xf numFmtId="0" fontId="77" fillId="0" borderId="0" xfId="44" applyFont="1" applyAlignment="1">
      <alignment horizontal="center" vertical="center" wrapText="1"/>
    </xf>
    <xf numFmtId="0" fontId="93" fillId="0" borderId="0" xfId="44" applyFont="1" applyAlignment="1">
      <alignment horizontal="center" vertical="center" wrapText="1"/>
    </xf>
    <xf numFmtId="0" fontId="51" fillId="0" borderId="0" xfId="44" applyFont="1" applyAlignment="1">
      <alignment wrapText="1"/>
    </xf>
    <xf numFmtId="0" fontId="51" fillId="0" borderId="0" xfId="44" applyFont="1"/>
    <xf numFmtId="0" fontId="94" fillId="0" borderId="0" xfId="44" applyFont="1"/>
    <xf numFmtId="6" fontId="51" fillId="0" borderId="0" xfId="44" applyNumberFormat="1" applyFont="1"/>
    <xf numFmtId="0" fontId="51" fillId="0" borderId="0" xfId="44" applyFont="1" applyAlignment="1">
      <alignment horizontal="left" vertical="top" wrapText="1"/>
    </xf>
    <xf numFmtId="0" fontId="94" fillId="31" borderId="157" xfId="44" applyFont="1" applyFill="1" applyBorder="1" applyAlignment="1">
      <alignment vertical="center"/>
    </xf>
    <xf numFmtId="0" fontId="51" fillId="31" borderId="158" xfId="44" applyFont="1" applyFill="1" applyBorder="1" applyAlignment="1">
      <alignment vertical="center"/>
    </xf>
    <xf numFmtId="6" fontId="94" fillId="31" borderId="158" xfId="44" applyNumberFormat="1" applyFont="1" applyFill="1" applyBorder="1" applyAlignment="1">
      <alignment horizontal="center" vertical="center"/>
    </xf>
    <xf numFmtId="0" fontId="94" fillId="31" borderId="159" xfId="44" applyFont="1" applyFill="1" applyBorder="1" applyAlignment="1">
      <alignment horizontal="center" vertical="center" wrapText="1"/>
    </xf>
    <xf numFmtId="6" fontId="94" fillId="0" borderId="0" xfId="44" applyNumberFormat="1" applyFont="1" applyAlignment="1">
      <alignment horizontal="right"/>
    </xf>
    <xf numFmtId="0" fontId="94" fillId="0" borderId="0" xfId="44" applyFont="1" applyAlignment="1">
      <alignment horizontal="right" wrapText="1"/>
    </xf>
    <xf numFmtId="166" fontId="51" fillId="34" borderId="109" xfId="44" applyNumberFormat="1" applyFont="1" applyFill="1" applyBorder="1"/>
    <xf numFmtId="166" fontId="51" fillId="34" borderId="330" xfId="44" applyNumberFormat="1" applyFont="1" applyFill="1" applyBorder="1"/>
    <xf numFmtId="0" fontId="51" fillId="0" borderId="10" xfId="44" applyFont="1" applyBorder="1"/>
    <xf numFmtId="166" fontId="51" fillId="34" borderId="302" xfId="44" applyNumberFormat="1" applyFont="1" applyFill="1" applyBorder="1"/>
    <xf numFmtId="166" fontId="51" fillId="34" borderId="198" xfId="44" applyNumberFormat="1" applyFont="1" applyFill="1" applyBorder="1"/>
    <xf numFmtId="166" fontId="51" fillId="0" borderId="0" xfId="44" applyNumberFormat="1" applyFont="1"/>
    <xf numFmtId="166" fontId="51" fillId="34" borderId="335" xfId="44" applyNumberFormat="1" applyFont="1" applyFill="1" applyBorder="1"/>
    <xf numFmtId="166" fontId="51" fillId="34" borderId="336" xfId="44" applyNumberFormat="1" applyFont="1" applyFill="1" applyBorder="1"/>
    <xf numFmtId="9" fontId="51" fillId="34" borderId="333" xfId="62" applyFont="1" applyFill="1" applyBorder="1" applyProtection="1"/>
    <xf numFmtId="9" fontId="51" fillId="34" borderId="334" xfId="44" applyNumberFormat="1" applyFont="1" applyFill="1" applyBorder="1"/>
    <xf numFmtId="166" fontId="51" fillId="34" borderId="82" xfId="44" applyNumberFormat="1" applyFont="1" applyFill="1" applyBorder="1"/>
    <xf numFmtId="42" fontId="51" fillId="34" borderId="109" xfId="44" applyNumberFormat="1" applyFont="1" applyFill="1" applyBorder="1"/>
    <xf numFmtId="42" fontId="51" fillId="34" borderId="330" xfId="44" applyNumberFormat="1" applyFont="1" applyFill="1" applyBorder="1"/>
    <xf numFmtId="166" fontId="94" fillId="34" borderId="101" xfId="44" applyNumberFormat="1" applyFont="1" applyFill="1" applyBorder="1"/>
    <xf numFmtId="0" fontId="51" fillId="31" borderId="158" xfId="44" applyFont="1" applyFill="1" applyBorder="1"/>
    <xf numFmtId="6" fontId="51" fillId="31" borderId="159" xfId="44" applyNumberFormat="1" applyFont="1" applyFill="1" applyBorder="1"/>
    <xf numFmtId="166" fontId="51" fillId="34" borderId="210" xfId="44" applyNumberFormat="1" applyFont="1" applyFill="1" applyBorder="1"/>
    <xf numFmtId="0" fontId="51" fillId="0" borderId="10" xfId="44" quotePrefix="1" applyFont="1" applyBorder="1"/>
    <xf numFmtId="166" fontId="51" fillId="34" borderId="292" xfId="44" applyNumberFormat="1" applyFont="1" applyFill="1" applyBorder="1"/>
    <xf numFmtId="0" fontId="52" fillId="0" borderId="0" xfId="44" applyFont="1"/>
    <xf numFmtId="37" fontId="51" fillId="0" borderId="28" xfId="44" applyNumberFormat="1" applyFont="1" applyBorder="1"/>
    <xf numFmtId="0" fontId="94" fillId="35" borderId="216" xfId="44" applyFont="1" applyFill="1" applyBorder="1" applyAlignment="1">
      <alignment vertical="center"/>
    </xf>
    <xf numFmtId="0" fontId="51" fillId="35" borderId="217" xfId="44" applyFont="1" applyFill="1" applyBorder="1" applyAlignment="1">
      <alignment vertical="center"/>
    </xf>
    <xf numFmtId="0" fontId="94" fillId="35" borderId="217" xfId="44" applyFont="1" applyFill="1" applyBorder="1" applyAlignment="1">
      <alignment vertical="center"/>
    </xf>
    <xf numFmtId="166" fontId="94" fillId="35" borderId="218" xfId="44" applyNumberFormat="1" applyFont="1" applyFill="1" applyBorder="1" applyAlignment="1">
      <alignment vertical="center"/>
    </xf>
    <xf numFmtId="0" fontId="51" fillId="0" borderId="0" xfId="44" applyFont="1" applyAlignment="1">
      <alignment vertical="center"/>
    </xf>
    <xf numFmtId="0" fontId="28" fillId="0" borderId="0" xfId="44" applyFont="1"/>
    <xf numFmtId="0" fontId="101" fillId="0" borderId="0" xfId="44" applyFont="1" applyAlignment="1">
      <alignment wrapText="1"/>
    </xf>
    <xf numFmtId="6" fontId="28" fillId="0" borderId="0" xfId="44" applyNumberFormat="1" applyFont="1"/>
    <xf numFmtId="0" fontId="0" fillId="0" borderId="0" xfId="0" applyAlignment="1">
      <alignment wrapText="1"/>
    </xf>
    <xf numFmtId="0" fontId="54" fillId="0" borderId="0" xfId="57" applyFont="1" applyAlignment="1">
      <alignment horizontal="left" vertical="center"/>
    </xf>
    <xf numFmtId="0" fontId="54" fillId="0" borderId="0" xfId="57" applyFont="1" applyAlignment="1">
      <alignment horizontal="right" vertical="center"/>
    </xf>
    <xf numFmtId="0" fontId="75" fillId="24" borderId="0" xfId="0" applyFont="1" applyFill="1" applyAlignment="1">
      <alignment vertical="center"/>
    </xf>
    <xf numFmtId="166" fontId="12" fillId="27" borderId="112" xfId="30" applyNumberFormat="1" applyFont="1" applyFill="1" applyBorder="1" applyAlignment="1" applyProtection="1">
      <alignment vertical="center"/>
    </xf>
    <xf numFmtId="166" fontId="12" fillId="27" borderId="113" xfId="30" applyNumberFormat="1" applyFont="1" applyFill="1" applyBorder="1" applyAlignment="1" applyProtection="1">
      <alignment vertical="center"/>
    </xf>
    <xf numFmtId="166" fontId="13" fillId="28" borderId="114" xfId="0" applyNumberFormat="1" applyFont="1" applyFill="1" applyBorder="1" applyAlignment="1">
      <alignment horizontal="center" vertical="center" wrapText="1"/>
    </xf>
    <xf numFmtId="166" fontId="12" fillId="27" borderId="117" xfId="30" applyNumberFormat="1" applyFont="1" applyFill="1" applyBorder="1" applyAlignment="1" applyProtection="1">
      <alignment vertical="center"/>
    </xf>
    <xf numFmtId="166" fontId="12" fillId="27" borderId="118" xfId="30" applyNumberFormat="1" applyFont="1" applyFill="1" applyBorder="1" applyAlignment="1" applyProtection="1">
      <alignment vertical="center"/>
    </xf>
    <xf numFmtId="166" fontId="13" fillId="28" borderId="92" xfId="0" applyNumberFormat="1" applyFont="1" applyFill="1" applyBorder="1" applyAlignment="1">
      <alignment horizontal="center" vertical="center" wrapText="1"/>
    </xf>
    <xf numFmtId="37" fontId="13" fillId="0" borderId="65" xfId="0" applyNumberFormat="1" applyFont="1" applyBorder="1" applyAlignment="1">
      <alignment horizontal="center" vertical="center" wrapText="1"/>
    </xf>
    <xf numFmtId="0" fontId="13" fillId="26" borderId="65" xfId="0" applyFont="1" applyFill="1" applyBorder="1" applyAlignment="1">
      <alignment vertical="center"/>
    </xf>
    <xf numFmtId="0" fontId="13" fillId="26" borderId="90" xfId="0" applyFont="1" applyFill="1" applyBorder="1" applyAlignment="1">
      <alignment vertical="center"/>
    </xf>
    <xf numFmtId="166" fontId="13" fillId="0" borderId="66" xfId="0" applyNumberFormat="1" applyFont="1" applyBorder="1" applyAlignment="1">
      <alignment horizontal="center" vertical="center" wrapText="1"/>
    </xf>
    <xf numFmtId="0" fontId="75" fillId="0" borderId="0" xfId="0" applyFont="1"/>
    <xf numFmtId="0" fontId="56" fillId="0" borderId="0" xfId="42" applyFont="1" applyAlignment="1">
      <alignment vertical="center"/>
    </xf>
    <xf numFmtId="0" fontId="78" fillId="0" borderId="0" xfId="0" applyFont="1"/>
    <xf numFmtId="0" fontId="2" fillId="0" borderId="0" xfId="38" applyAlignment="1" applyProtection="1"/>
    <xf numFmtId="0" fontId="58" fillId="0" borderId="0" xfId="38" applyFont="1" applyAlignment="1" applyProtection="1"/>
    <xf numFmtId="0" fontId="7" fillId="0" borderId="0" xfId="42" applyFont="1" applyAlignment="1">
      <alignment vertical="center"/>
    </xf>
    <xf numFmtId="0" fontId="7" fillId="0" borderId="0" xfId="42" applyFont="1" applyAlignment="1">
      <alignment horizontal="center" vertical="center"/>
    </xf>
    <xf numFmtId="0" fontId="61" fillId="0" borderId="0" xfId="42" applyFont="1" applyAlignment="1">
      <alignment vertical="center"/>
    </xf>
    <xf numFmtId="0" fontId="62" fillId="0" borderId="0" xfId="42" applyFont="1" applyAlignment="1">
      <alignment vertical="center"/>
    </xf>
    <xf numFmtId="0" fontId="54" fillId="0" borderId="0" xfId="42" applyFont="1" applyAlignment="1">
      <alignment horizontal="center" vertical="center"/>
    </xf>
    <xf numFmtId="0" fontId="55" fillId="0" borderId="0" xfId="42" applyFont="1" applyAlignment="1">
      <alignment vertical="center"/>
    </xf>
    <xf numFmtId="0" fontId="57" fillId="0" borderId="0" xfId="42" applyFont="1" applyAlignment="1">
      <alignment vertical="center"/>
    </xf>
    <xf numFmtId="0" fontId="56" fillId="0" borderId="0" xfId="42" applyFont="1" applyAlignment="1">
      <alignment horizontal="center" vertical="center"/>
    </xf>
    <xf numFmtId="0" fontId="7" fillId="0" borderId="0" xfId="42" applyFont="1" applyAlignment="1">
      <alignment horizontal="right" vertical="center"/>
    </xf>
    <xf numFmtId="0" fontId="59" fillId="0" borderId="0" xfId="42" applyFont="1" applyAlignment="1">
      <alignment vertical="center"/>
    </xf>
    <xf numFmtId="0" fontId="68" fillId="0" borderId="227" xfId="0" applyFont="1" applyBorder="1"/>
    <xf numFmtId="0" fontId="68" fillId="0" borderId="0" xfId="0" applyFont="1"/>
    <xf numFmtId="0" fontId="0" fillId="0" borderId="0" xfId="0" applyAlignment="1">
      <alignment horizontal="center" vertical="center" wrapText="1"/>
    </xf>
    <xf numFmtId="0" fontId="68" fillId="0" borderId="249" xfId="0" applyFont="1" applyBorder="1"/>
    <xf numFmtId="0" fontId="68" fillId="0" borderId="250" xfId="0" applyFont="1" applyBorder="1"/>
    <xf numFmtId="0" fontId="68" fillId="0" borderId="251" xfId="0" applyFont="1" applyBorder="1"/>
    <xf numFmtId="0" fontId="68" fillId="0" borderId="252" xfId="0" applyFont="1" applyBorder="1"/>
    <xf numFmtId="0" fontId="68" fillId="0" borderId="252" xfId="0" applyFont="1" applyBorder="1" applyAlignment="1">
      <alignment horizontal="center"/>
    </xf>
    <xf numFmtId="164" fontId="68" fillId="0" borderId="252" xfId="0" applyNumberFormat="1" applyFont="1" applyBorder="1"/>
    <xf numFmtId="9" fontId="68" fillId="0" borderId="252" xfId="0" applyNumberFormat="1" applyFont="1" applyBorder="1" applyAlignment="1">
      <alignment horizontal="center"/>
    </xf>
    <xf numFmtId="164" fontId="68" fillId="0" borderId="252" xfId="0" applyNumberFormat="1" applyFont="1" applyBorder="1" applyAlignment="1">
      <alignment horizontal="center"/>
    </xf>
    <xf numFmtId="3" fontId="68" fillId="0" borderId="252" xfId="0" applyNumberFormat="1" applyFont="1" applyBorder="1"/>
    <xf numFmtId="0" fontId="68" fillId="0" borderId="253" xfId="0" applyFont="1" applyBorder="1"/>
    <xf numFmtId="0" fontId="68" fillId="0" borderId="228" xfId="0" applyFont="1" applyBorder="1"/>
    <xf numFmtId="0" fontId="68" fillId="0" borderId="0" xfId="0" applyFont="1" applyAlignment="1">
      <alignment horizontal="center"/>
    </xf>
    <xf numFmtId="164" fontId="68" fillId="0" borderId="0" xfId="0" applyNumberFormat="1" applyFont="1"/>
    <xf numFmtId="9" fontId="68" fillId="0" borderId="0" xfId="0" applyNumberFormat="1" applyFont="1" applyAlignment="1">
      <alignment horizontal="center"/>
    </xf>
    <xf numFmtId="164" fontId="68" fillId="0" borderId="0" xfId="0" applyNumberFormat="1" applyFont="1" applyAlignment="1">
      <alignment horizontal="center"/>
    </xf>
    <xf numFmtId="3" fontId="68" fillId="0" borderId="0" xfId="0" applyNumberFormat="1" applyFont="1"/>
    <xf numFmtId="0" fontId="112" fillId="0" borderId="227" xfId="0" applyFont="1" applyBorder="1" applyAlignment="1">
      <alignment wrapText="1"/>
    </xf>
    <xf numFmtId="164" fontId="68" fillId="0" borderId="0" xfId="0" applyNumberFormat="1" applyFont="1" applyAlignment="1">
      <alignment horizontal="center" wrapText="1"/>
    </xf>
    <xf numFmtId="0" fontId="68" fillId="0" borderId="228" xfId="0" applyFont="1" applyBorder="1" applyAlignment="1">
      <alignment wrapText="1"/>
    </xf>
    <xf numFmtId="0" fontId="68" fillId="28" borderId="44" xfId="0" applyFont="1" applyFill="1" applyBorder="1" applyAlignment="1">
      <alignment wrapText="1"/>
    </xf>
    <xf numFmtId="0" fontId="68" fillId="28" borderId="94" xfId="0" applyFont="1" applyFill="1" applyBorder="1" applyAlignment="1">
      <alignment wrapText="1"/>
    </xf>
    <xf numFmtId="164" fontId="68" fillId="28" borderId="94" xfId="0" applyNumberFormat="1" applyFont="1" applyFill="1" applyBorder="1" applyAlignment="1">
      <alignment wrapText="1"/>
    </xf>
    <xf numFmtId="9" fontId="68" fillId="28" borderId="94" xfId="0" applyNumberFormat="1" applyFont="1" applyFill="1" applyBorder="1" applyAlignment="1">
      <alignment wrapText="1"/>
    </xf>
    <xf numFmtId="164" fontId="112" fillId="28" borderId="94" xfId="0" applyNumberFormat="1" applyFont="1" applyFill="1" applyBorder="1" applyAlignment="1">
      <alignment wrapText="1"/>
    </xf>
    <xf numFmtId="164" fontId="68" fillId="28" borderId="100" xfId="0" applyNumberFormat="1" applyFont="1" applyFill="1" applyBorder="1" applyAlignment="1">
      <alignment wrapText="1"/>
    </xf>
    <xf numFmtId="0" fontId="70" fillId="28" borderId="40" xfId="0" applyFont="1" applyFill="1" applyBorder="1" applyAlignment="1">
      <alignment horizontal="center" wrapText="1"/>
    </xf>
    <xf numFmtId="42" fontId="68" fillId="34" borderId="255" xfId="0" applyNumberFormat="1" applyFont="1" applyFill="1" applyBorder="1" applyAlignment="1">
      <alignment horizontal="right" wrapText="1"/>
    </xf>
    <xf numFmtId="42" fontId="68" fillId="34" borderId="255" xfId="0" applyNumberFormat="1" applyFont="1" applyFill="1" applyBorder="1" applyAlignment="1">
      <alignment horizontal="left" wrapText="1"/>
    </xf>
    <xf numFmtId="42" fontId="68" fillId="34" borderId="256" xfId="0" applyNumberFormat="1" applyFont="1" applyFill="1" applyBorder="1" applyAlignment="1">
      <alignment horizontal="right" wrapText="1"/>
    </xf>
    <xf numFmtId="164" fontId="68" fillId="0" borderId="0" xfId="0" applyNumberFormat="1" applyFont="1" applyAlignment="1">
      <alignment wrapText="1"/>
    </xf>
    <xf numFmtId="3" fontId="74" fillId="0" borderId="227" xfId="0" applyNumberFormat="1" applyFont="1" applyBorder="1"/>
    <xf numFmtId="42" fontId="68" fillId="34" borderId="260" xfId="0" applyNumberFormat="1" applyFont="1" applyFill="1" applyBorder="1" applyAlignment="1">
      <alignment horizontal="right" wrapText="1"/>
    </xf>
    <xf numFmtId="42" fontId="68" fillId="0" borderId="260" xfId="0" applyNumberFormat="1" applyFont="1" applyBorder="1" applyAlignment="1">
      <alignment horizontal="left" wrapText="1"/>
    </xf>
    <xf numFmtId="42" fontId="68" fillId="34" borderId="261" xfId="0" applyNumberFormat="1" applyFont="1" applyFill="1" applyBorder="1" applyAlignment="1">
      <alignment horizontal="right" wrapText="1"/>
    </xf>
    <xf numFmtId="164" fontId="74" fillId="0" borderId="227" xfId="0" applyNumberFormat="1" applyFont="1" applyBorder="1"/>
    <xf numFmtId="42" fontId="68" fillId="0" borderId="260" xfId="29" applyNumberFormat="1" applyFont="1" applyFill="1" applyBorder="1" applyAlignment="1" applyProtection="1">
      <alignment horizontal="left" wrapText="1"/>
    </xf>
    <xf numFmtId="42" fontId="68" fillId="34" borderId="265" xfId="0" applyNumberFormat="1" applyFont="1" applyFill="1" applyBorder="1" applyAlignment="1">
      <alignment horizontal="right" wrapText="1"/>
    </xf>
    <xf numFmtId="42" fontId="68" fillId="34" borderId="265" xfId="0" applyNumberFormat="1" applyFont="1" applyFill="1" applyBorder="1" applyAlignment="1">
      <alignment horizontal="left" wrapText="1"/>
    </xf>
    <xf numFmtId="42" fontId="68" fillId="34" borderId="266" xfId="0" applyNumberFormat="1" applyFont="1" applyFill="1" applyBorder="1" applyAlignment="1">
      <alignment horizontal="right" wrapText="1"/>
    </xf>
    <xf numFmtId="0" fontId="68" fillId="48" borderId="33" xfId="0" applyFont="1" applyFill="1" applyBorder="1"/>
    <xf numFmtId="0" fontId="68" fillId="48" borderId="0" xfId="0" applyFont="1" applyFill="1"/>
    <xf numFmtId="0" fontId="68" fillId="48" borderId="0" xfId="0" applyFont="1" applyFill="1" applyAlignment="1">
      <alignment horizontal="center"/>
    </xf>
    <xf numFmtId="164" fontId="68" fillId="48" borderId="0" xfId="0" applyNumberFormat="1" applyFont="1" applyFill="1" applyAlignment="1">
      <alignment horizontal="right"/>
    </xf>
    <xf numFmtId="9" fontId="68" fillId="48" borderId="0" xfId="0" applyNumberFormat="1" applyFont="1" applyFill="1" applyAlignment="1">
      <alignment horizontal="right" wrapText="1"/>
    </xf>
    <xf numFmtId="164" fontId="68" fillId="48" borderId="81" xfId="0" applyNumberFormat="1" applyFont="1" applyFill="1" applyBorder="1" applyAlignment="1">
      <alignment horizontal="right" wrapText="1"/>
    </xf>
    <xf numFmtId="42" fontId="68" fillId="34" borderId="91" xfId="0" applyNumberFormat="1" applyFont="1" applyFill="1" applyBorder="1" applyAlignment="1">
      <alignment horizontal="right" wrapText="1"/>
    </xf>
    <xf numFmtId="42" fontId="68" fillId="48" borderId="33" xfId="0" applyNumberFormat="1" applyFont="1" applyFill="1" applyBorder="1" applyAlignment="1">
      <alignment horizontal="right"/>
    </xf>
    <xf numFmtId="42" fontId="68" fillId="48" borderId="28" xfId="0" applyNumberFormat="1" applyFont="1" applyFill="1" applyBorder="1" applyAlignment="1">
      <alignment horizontal="right"/>
    </xf>
    <xf numFmtId="42" fontId="68" fillId="48" borderId="29" xfId="0" applyNumberFormat="1" applyFont="1" applyFill="1" applyBorder="1" applyAlignment="1">
      <alignment horizontal="right"/>
    </xf>
    <xf numFmtId="164" fontId="68" fillId="48" borderId="85" xfId="0" applyNumberFormat="1" applyFont="1" applyFill="1" applyBorder="1" applyAlignment="1">
      <alignment horizontal="right" wrapText="1"/>
    </xf>
    <xf numFmtId="42" fontId="68" fillId="34" borderId="121" xfId="0" applyNumberFormat="1" applyFont="1" applyFill="1" applyBorder="1" applyAlignment="1">
      <alignment horizontal="right" wrapText="1"/>
    </xf>
    <xf numFmtId="42" fontId="68" fillId="48" borderId="51" xfId="0" applyNumberFormat="1" applyFont="1" applyFill="1" applyBorder="1" applyAlignment="1">
      <alignment horizontal="right"/>
    </xf>
    <xf numFmtId="42" fontId="68" fillId="48" borderId="10" xfId="0" applyNumberFormat="1" applyFont="1" applyFill="1" applyBorder="1" applyAlignment="1">
      <alignment horizontal="right"/>
    </xf>
    <xf numFmtId="42" fontId="68" fillId="48" borderId="35" xfId="0" applyNumberFormat="1" applyFont="1" applyFill="1" applyBorder="1" applyAlignment="1">
      <alignment horizontal="right"/>
    </xf>
    <xf numFmtId="3" fontId="74" fillId="0" borderId="228" xfId="0" applyNumberFormat="1" applyFont="1" applyBorder="1"/>
    <xf numFmtId="164" fontId="74" fillId="0" borderId="170" xfId="0" applyNumberFormat="1" applyFont="1" applyBorder="1" applyAlignment="1">
      <alignment horizontal="right"/>
    </xf>
    <xf numFmtId="164" fontId="74" fillId="0" borderId="269" xfId="0" applyNumberFormat="1" applyFont="1" applyBorder="1"/>
    <xf numFmtId="42" fontId="74" fillId="34" borderId="165" xfId="0" applyNumberFormat="1" applyFont="1" applyFill="1" applyBorder="1"/>
    <xf numFmtId="164" fontId="74" fillId="0" borderId="270" xfId="0" applyNumberFormat="1" applyFont="1" applyBorder="1"/>
    <xf numFmtId="42" fontId="74" fillId="34" borderId="64" xfId="0" applyNumberFormat="1" applyFont="1" applyFill="1" applyBorder="1"/>
    <xf numFmtId="42" fontId="74" fillId="34" borderId="65" xfId="0" applyNumberFormat="1" applyFont="1" applyFill="1" applyBorder="1"/>
    <xf numFmtId="42" fontId="74" fillId="34" borderId="66" xfId="0" applyNumberFormat="1" applyFont="1" applyFill="1" applyBorder="1"/>
    <xf numFmtId="3" fontId="73" fillId="0" borderId="0" xfId="0" applyNumberFormat="1" applyFont="1"/>
    <xf numFmtId="164" fontId="74" fillId="0" borderId="0" xfId="0" applyNumberFormat="1" applyFont="1"/>
    <xf numFmtId="164" fontId="74" fillId="0" borderId="0" xfId="0" applyNumberFormat="1" applyFont="1" applyAlignment="1">
      <alignment horizontal="right"/>
    </xf>
    <xf numFmtId="164" fontId="74" fillId="0" borderId="41" xfId="0" applyNumberFormat="1" applyFont="1" applyBorder="1" applyAlignment="1">
      <alignment horizontal="center" wrapText="1"/>
    </xf>
    <xf numFmtId="0" fontId="68" fillId="28" borderId="65" xfId="0" applyFont="1" applyFill="1" applyBorder="1" applyAlignment="1">
      <alignment wrapText="1"/>
    </xf>
    <xf numFmtId="164" fontId="68" fillId="28" borderId="65" xfId="0" applyNumberFormat="1" applyFont="1" applyFill="1" applyBorder="1" applyAlignment="1">
      <alignment wrapText="1"/>
    </xf>
    <xf numFmtId="9" fontId="68" fillId="28" borderId="65" xfId="0" applyNumberFormat="1" applyFont="1" applyFill="1" applyBorder="1" applyAlignment="1">
      <alignment wrapText="1"/>
    </xf>
    <xf numFmtId="164" fontId="68" fillId="28" borderId="66" xfId="0" applyNumberFormat="1" applyFont="1" applyFill="1" applyBorder="1" applyAlignment="1">
      <alignment wrapText="1"/>
    </xf>
    <xf numFmtId="0" fontId="70" fillId="28" borderId="100" xfId="0" applyFont="1" applyFill="1" applyBorder="1" applyAlignment="1">
      <alignment horizontal="center" vertical="center" wrapText="1"/>
    </xf>
    <xf numFmtId="42" fontId="68" fillId="34" borderId="344" xfId="0" applyNumberFormat="1" applyFont="1" applyFill="1" applyBorder="1" applyAlignment="1">
      <alignment horizontal="right" wrapText="1"/>
    </xf>
    <xf numFmtId="42" fontId="68" fillId="34" borderId="344" xfId="0" applyNumberFormat="1" applyFont="1" applyFill="1" applyBorder="1" applyAlignment="1">
      <alignment horizontal="left" wrapText="1"/>
    </xf>
    <xf numFmtId="42" fontId="68" fillId="34" borderId="342" xfId="0" applyNumberFormat="1" applyFont="1" applyFill="1" applyBorder="1" applyAlignment="1">
      <alignment horizontal="right" wrapText="1"/>
    </xf>
    <xf numFmtId="164" fontId="74" fillId="0" borderId="41" xfId="0" applyNumberFormat="1" applyFont="1" applyBorder="1" applyAlignment="1">
      <alignment horizontal="right"/>
    </xf>
    <xf numFmtId="164" fontId="74" fillId="0" borderId="41" xfId="0" applyNumberFormat="1" applyFont="1" applyBorder="1"/>
    <xf numFmtId="42" fontId="74" fillId="34" borderId="101" xfId="0" applyNumberFormat="1" applyFont="1" applyFill="1" applyBorder="1"/>
    <xf numFmtId="42" fontId="74" fillId="34" borderId="44" xfId="0" applyNumberFormat="1" applyFont="1" applyFill="1" applyBorder="1"/>
    <xf numFmtId="164" fontId="81" fillId="0" borderId="31" xfId="0" applyNumberFormat="1" applyFont="1" applyBorder="1" applyAlignment="1">
      <alignment vertical="top" wrapText="1"/>
    </xf>
    <xf numFmtId="3" fontId="73" fillId="0" borderId="0" xfId="0" applyNumberFormat="1" applyFont="1" applyAlignment="1">
      <alignment wrapText="1"/>
    </xf>
    <xf numFmtId="164" fontId="74" fillId="0" borderId="41" xfId="0" applyNumberFormat="1" applyFont="1" applyBorder="1" applyAlignment="1">
      <alignment wrapText="1"/>
    </xf>
    <xf numFmtId="164" fontId="81" fillId="0" borderId="41" xfId="0" applyNumberFormat="1" applyFont="1" applyBorder="1" applyAlignment="1">
      <alignment horizontal="center" vertical="top" wrapText="1"/>
    </xf>
    <xf numFmtId="164" fontId="111" fillId="34" borderId="271" xfId="0" applyNumberFormat="1" applyFont="1" applyFill="1" applyBorder="1" applyAlignment="1">
      <alignment horizontal="center" wrapText="1"/>
    </xf>
    <xf numFmtId="164" fontId="111" fillId="34" borderId="272" xfId="0" applyNumberFormat="1" applyFont="1" applyFill="1" applyBorder="1" applyAlignment="1">
      <alignment horizontal="center" wrapText="1"/>
    </xf>
    <xf numFmtId="164" fontId="111" fillId="34" borderId="273" xfId="0" applyNumberFormat="1" applyFont="1" applyFill="1" applyBorder="1" applyAlignment="1">
      <alignment horizontal="center" wrapText="1"/>
    </xf>
    <xf numFmtId="164" fontId="111" fillId="28" borderId="100" xfId="0" applyNumberFormat="1" applyFont="1" applyFill="1" applyBorder="1" applyAlignment="1">
      <alignment horizontal="center" vertical="center" wrapText="1"/>
    </xf>
    <xf numFmtId="0" fontId="0" fillId="0" borderId="32" xfId="0" applyBorder="1"/>
    <xf numFmtId="3" fontId="67" fillId="0" borderId="277" xfId="0" applyNumberFormat="1" applyFont="1" applyBorder="1"/>
    <xf numFmtId="0" fontId="0" fillId="0" borderId="277" xfId="0" applyBorder="1"/>
    <xf numFmtId="0" fontId="0" fillId="0" borderId="278" xfId="0" applyBorder="1"/>
    <xf numFmtId="164" fontId="67" fillId="0" borderId="0" xfId="0" applyNumberFormat="1" applyFont="1"/>
    <xf numFmtId="0" fontId="0" fillId="0" borderId="34" xfId="0" applyBorder="1"/>
    <xf numFmtId="3" fontId="67" fillId="0" borderId="279" xfId="0" applyNumberFormat="1" applyFont="1" applyBorder="1" applyAlignment="1">
      <alignment horizontal="left"/>
    </xf>
    <xf numFmtId="0" fontId="0" fillId="0" borderId="279" xfId="0" applyBorder="1" applyAlignment="1">
      <alignment horizontal="left"/>
    </xf>
    <xf numFmtId="0" fontId="0" fillId="0" borderId="279" xfId="0" applyBorder="1"/>
    <xf numFmtId="0" fontId="0" fillId="0" borderId="280" xfId="0" applyBorder="1"/>
    <xf numFmtId="3" fontId="67" fillId="0" borderId="279" xfId="0" applyNumberFormat="1" applyFont="1" applyBorder="1"/>
    <xf numFmtId="3" fontId="67" fillId="0" borderId="0" xfId="0" applyNumberFormat="1" applyFont="1" applyAlignment="1">
      <alignment horizontal="left"/>
    </xf>
    <xf numFmtId="3" fontId="74" fillId="0" borderId="0" xfId="0" applyNumberFormat="1" applyFont="1"/>
    <xf numFmtId="174" fontId="74" fillId="34" borderId="101" xfId="0" applyNumberFormat="1" applyFont="1" applyFill="1" applyBorder="1"/>
    <xf numFmtId="42" fontId="74" fillId="34" borderId="101" xfId="0" applyNumberFormat="1" applyFont="1" applyFill="1" applyBorder="1" applyAlignment="1">
      <alignment horizontal="right"/>
    </xf>
    <xf numFmtId="42" fontId="74" fillId="34" borderId="43" xfId="0" applyNumberFormat="1" applyFont="1" applyFill="1" applyBorder="1" applyAlignment="1">
      <alignment horizontal="right"/>
    </xf>
    <xf numFmtId="42" fontId="74" fillId="34" borderId="44" xfId="0" applyNumberFormat="1" applyFont="1" applyFill="1" applyBorder="1" applyAlignment="1">
      <alignment horizontal="right"/>
    </xf>
    <xf numFmtId="174" fontId="74" fillId="34" borderId="101" xfId="0" applyNumberFormat="1" applyFont="1" applyFill="1" applyBorder="1" applyAlignment="1">
      <alignment horizontal="right"/>
    </xf>
    <xf numFmtId="164" fontId="67" fillId="0" borderId="0" xfId="0" applyNumberFormat="1" applyFont="1" applyAlignment="1">
      <alignment horizontal="right"/>
    </xf>
    <xf numFmtId="164" fontId="81" fillId="0" borderId="0" xfId="0" applyNumberFormat="1" applyFont="1" applyAlignment="1">
      <alignment horizontal="center"/>
    </xf>
    <xf numFmtId="0" fontId="74" fillId="0" borderId="0" xfId="0" applyFont="1" applyAlignment="1">
      <alignment horizontal="center" vertical="center" wrapText="1"/>
    </xf>
    <xf numFmtId="0" fontId="68" fillId="0" borderId="248" xfId="0" applyFont="1" applyBorder="1"/>
    <xf numFmtId="0" fontId="68" fillId="0" borderId="249" xfId="0" applyFont="1" applyBorder="1" applyAlignment="1">
      <alignment horizontal="center"/>
    </xf>
    <xf numFmtId="164" fontId="68" fillId="0" borderId="249" xfId="0" applyNumberFormat="1" applyFont="1" applyBorder="1"/>
    <xf numFmtId="9" fontId="68" fillId="0" borderId="249" xfId="0" applyNumberFormat="1" applyFont="1" applyBorder="1" applyAlignment="1">
      <alignment horizontal="center"/>
    </xf>
    <xf numFmtId="164" fontId="68" fillId="0" borderId="249" xfId="0" applyNumberFormat="1" applyFont="1" applyBorder="1" applyAlignment="1">
      <alignment horizontal="center"/>
    </xf>
    <xf numFmtId="3" fontId="68" fillId="0" borderId="249" xfId="0" applyNumberFormat="1" applyFont="1" applyBorder="1"/>
    <xf numFmtId="0" fontId="1" fillId="24" borderId="0" xfId="56" applyFill="1" applyAlignment="1">
      <alignment wrapText="1"/>
    </xf>
    <xf numFmtId="0" fontId="20" fillId="42" borderId="13" xfId="56" applyFont="1" applyFill="1" applyBorder="1"/>
    <xf numFmtId="0" fontId="1" fillId="42" borderId="13" xfId="56" applyFill="1" applyBorder="1"/>
    <xf numFmtId="0" fontId="1" fillId="0" borderId="0" xfId="56"/>
    <xf numFmtId="0" fontId="1" fillId="24" borderId="41" xfId="56" applyFill="1" applyBorder="1"/>
    <xf numFmtId="0" fontId="97" fillId="24" borderId="41" xfId="56" applyFont="1" applyFill="1" applyBorder="1"/>
    <xf numFmtId="0" fontId="97" fillId="24" borderId="0" xfId="56" applyFont="1" applyFill="1"/>
    <xf numFmtId="0" fontId="15" fillId="24" borderId="0" xfId="56" applyFont="1" applyFill="1"/>
    <xf numFmtId="0" fontId="4" fillId="24" borderId="0" xfId="56" applyFont="1" applyFill="1"/>
    <xf numFmtId="0" fontId="97" fillId="27" borderId="0" xfId="56" applyFont="1" applyFill="1" applyAlignment="1">
      <alignment horizontal="right"/>
    </xf>
    <xf numFmtId="0" fontId="13" fillId="43" borderId="82" xfId="56" applyFont="1" applyFill="1" applyBorder="1" applyAlignment="1">
      <alignment horizontal="right"/>
    </xf>
    <xf numFmtId="0" fontId="4" fillId="24" borderId="0" xfId="56" applyFont="1" applyFill="1" applyAlignment="1">
      <alignment wrapText="1"/>
    </xf>
    <xf numFmtId="0" fontId="1" fillId="27" borderId="0" xfId="56" applyFill="1"/>
    <xf numFmtId="44" fontId="20" fillId="27" borderId="0" xfId="56" applyNumberFormat="1" applyFont="1" applyFill="1" applyAlignment="1">
      <alignment horizontal="left"/>
    </xf>
    <xf numFmtId="0" fontId="54" fillId="24" borderId="0" xfId="56" applyFont="1" applyFill="1"/>
    <xf numFmtId="44" fontId="1" fillId="27" borderId="0" xfId="56" applyNumberFormat="1" applyFill="1" applyAlignment="1">
      <alignment horizontal="left"/>
    </xf>
    <xf numFmtId="44" fontId="20" fillId="27" borderId="160" xfId="56" applyNumberFormat="1" applyFont="1" applyFill="1" applyBorder="1" applyAlignment="1">
      <alignment horizontal="left"/>
    </xf>
    <xf numFmtId="166" fontId="20" fillId="0" borderId="158" xfId="56" applyNumberFormat="1" applyFont="1" applyBorder="1" applyAlignment="1">
      <alignment horizontal="left"/>
    </xf>
    <xf numFmtId="49" fontId="1" fillId="24" borderId="0" xfId="56" applyNumberFormat="1" applyFill="1"/>
    <xf numFmtId="44" fontId="20" fillId="0" borderId="0" xfId="56" applyNumberFormat="1" applyFont="1" applyAlignment="1">
      <alignment horizontal="left"/>
    </xf>
    <xf numFmtId="166" fontId="20" fillId="0" borderId="157" xfId="56" applyNumberFormat="1" applyFont="1" applyBorder="1" applyAlignment="1">
      <alignment horizontal="left"/>
    </xf>
    <xf numFmtId="0" fontId="13" fillId="43" borderId="82" xfId="56" applyFont="1" applyFill="1" applyBorder="1"/>
    <xf numFmtId="0" fontId="4" fillId="27" borderId="0" xfId="56" applyFont="1" applyFill="1"/>
    <xf numFmtId="0" fontId="13" fillId="27" borderId="0" xfId="56" applyFont="1" applyFill="1"/>
    <xf numFmtId="0" fontId="12" fillId="0" borderId="0" xfId="56" applyFont="1"/>
    <xf numFmtId="1" fontId="1" fillId="24" borderId="41" xfId="56" applyNumberFormat="1" applyFill="1" applyBorder="1"/>
    <xf numFmtId="0" fontId="4" fillId="24" borderId="41" xfId="56" applyFont="1" applyFill="1" applyBorder="1"/>
    <xf numFmtId="1" fontId="1" fillId="24" borderId="0" xfId="56" applyNumberFormat="1" applyFill="1"/>
    <xf numFmtId="1" fontId="13" fillId="43" borderId="82" xfId="56" applyNumberFormat="1" applyFont="1" applyFill="1" applyBorder="1"/>
    <xf numFmtId="0" fontId="1" fillId="27" borderId="41" xfId="56" applyFill="1" applyBorder="1" applyAlignment="1">
      <alignment horizontal="left"/>
    </xf>
    <xf numFmtId="0" fontId="1" fillId="27" borderId="0" xfId="56" applyFill="1" applyAlignment="1">
      <alignment horizontal="left"/>
    </xf>
    <xf numFmtId="0" fontId="15" fillId="27" borderId="0" xfId="56" applyFont="1" applyFill="1" applyAlignment="1">
      <alignment horizontal="left"/>
    </xf>
    <xf numFmtId="1" fontId="1" fillId="27" borderId="0" xfId="56" applyNumberFormat="1" applyFill="1" applyAlignment="1">
      <alignment horizontal="right"/>
    </xf>
    <xf numFmtId="0" fontId="4" fillId="0" borderId="0" xfId="56" applyFont="1"/>
    <xf numFmtId="1" fontId="13" fillId="43" borderId="82" xfId="56" applyNumberFormat="1" applyFont="1" applyFill="1" applyBorder="1" applyAlignment="1">
      <alignment horizontal="right"/>
    </xf>
    <xf numFmtId="0" fontId="54" fillId="24" borderId="41" xfId="56" applyFont="1" applyFill="1" applyBorder="1"/>
    <xf numFmtId="44" fontId="1" fillId="27" borderId="41" xfId="56" applyNumberFormat="1" applyFill="1" applyBorder="1" applyAlignment="1">
      <alignment horizontal="left"/>
    </xf>
    <xf numFmtId="44" fontId="20" fillId="27" borderId="41" xfId="56" applyNumberFormat="1" applyFont="1" applyFill="1" applyBorder="1" applyAlignment="1">
      <alignment horizontal="left"/>
    </xf>
    <xf numFmtId="0" fontId="1" fillId="27" borderId="41" xfId="56" applyFill="1" applyBorder="1"/>
    <xf numFmtId="0" fontId="4" fillId="27" borderId="0" xfId="56" applyFont="1" applyFill="1" applyAlignment="1">
      <alignment horizontal="center"/>
    </xf>
    <xf numFmtId="0" fontId="12" fillId="27" borderId="0" xfId="56" applyFont="1" applyFill="1" applyAlignment="1">
      <alignment horizontal="left" vertical="top"/>
    </xf>
    <xf numFmtId="0" fontId="99" fillId="24" borderId="0" xfId="56" applyFont="1" applyFill="1"/>
    <xf numFmtId="0" fontId="1" fillId="27" borderId="0" xfId="56" applyFill="1" applyAlignment="1">
      <alignment horizontal="left" vertical="top"/>
    </xf>
    <xf numFmtId="0" fontId="12" fillId="24" borderId="0" xfId="56" applyFont="1" applyFill="1" applyAlignment="1">
      <alignment vertical="top"/>
    </xf>
    <xf numFmtId="0" fontId="3" fillId="24" borderId="0" xfId="56" applyFont="1" applyFill="1" applyAlignment="1">
      <alignment vertical="top"/>
    </xf>
    <xf numFmtId="0" fontId="96" fillId="24" borderId="0" xfId="56" applyFont="1" applyFill="1"/>
    <xf numFmtId="0" fontId="6" fillId="27" borderId="0" xfId="56" applyFont="1" applyFill="1" applyAlignment="1">
      <alignment horizontal="center"/>
    </xf>
    <xf numFmtId="0" fontId="99" fillId="24" borderId="0" xfId="56" applyFont="1" applyFill="1" applyAlignment="1">
      <alignment wrapText="1"/>
    </xf>
    <xf numFmtId="0" fontId="4" fillId="24" borderId="41" xfId="56" applyFont="1" applyFill="1" applyBorder="1" applyAlignment="1">
      <alignment wrapText="1"/>
    </xf>
    <xf numFmtId="0" fontId="98" fillId="27" borderId="0" xfId="56" applyFont="1" applyFill="1" applyAlignment="1">
      <alignment horizontal="left"/>
    </xf>
    <xf numFmtId="0" fontId="75" fillId="27" borderId="0" xfId="56" applyFont="1" applyFill="1" applyAlignment="1">
      <alignment horizontal="left"/>
    </xf>
    <xf numFmtId="0" fontId="13" fillId="24" borderId="0" xfId="56" applyFont="1" applyFill="1"/>
    <xf numFmtId="0" fontId="1" fillId="24" borderId="0" xfId="56" applyFill="1" applyAlignment="1">
      <alignment horizontal="right"/>
    </xf>
    <xf numFmtId="0" fontId="75" fillId="27" borderId="41" xfId="56" applyFont="1" applyFill="1" applyBorder="1" applyAlignment="1">
      <alignment horizontal="left"/>
    </xf>
    <xf numFmtId="0" fontId="98" fillId="27" borderId="41" xfId="56" applyFont="1" applyFill="1" applyBorder="1" applyAlignment="1">
      <alignment horizontal="left"/>
    </xf>
    <xf numFmtId="0" fontId="98" fillId="24" borderId="0" xfId="56" applyFont="1" applyFill="1"/>
    <xf numFmtId="0" fontId="100" fillId="27" borderId="0" xfId="56" applyFont="1" applyFill="1" applyAlignment="1">
      <alignment horizontal="left"/>
    </xf>
    <xf numFmtId="0" fontId="13" fillId="0" borderId="0" xfId="56" applyFont="1"/>
    <xf numFmtId="0" fontId="1" fillId="24" borderId="12" xfId="56" applyFill="1" applyBorder="1" applyAlignment="1">
      <alignment vertical="center"/>
    </xf>
    <xf numFmtId="0" fontId="8" fillId="24" borderId="12" xfId="56" applyFont="1" applyFill="1" applyBorder="1" applyAlignment="1">
      <alignment vertical="center"/>
    </xf>
    <xf numFmtId="1" fontId="13" fillId="43" borderId="12" xfId="56" applyNumberFormat="1" applyFont="1" applyFill="1" applyBorder="1" applyAlignment="1">
      <alignment horizontal="right" vertical="center"/>
    </xf>
    <xf numFmtId="0" fontId="4" fillId="24" borderId="0" xfId="56" applyFont="1" applyFill="1" applyAlignment="1" applyProtection="1">
      <alignment wrapText="1"/>
      <protection locked="0"/>
    </xf>
    <xf numFmtId="0" fontId="108" fillId="0" borderId="0" xfId="56" applyFont="1" applyAlignment="1">
      <alignment vertical="center"/>
    </xf>
    <xf numFmtId="0" fontId="12" fillId="0" borderId="0" xfId="56" applyFont="1" applyAlignment="1">
      <alignment vertical="center"/>
    </xf>
    <xf numFmtId="0" fontId="107" fillId="0" borderId="0" xfId="56" applyFont="1" applyAlignment="1">
      <alignment horizontal="center" vertical="center"/>
    </xf>
    <xf numFmtId="0" fontId="107" fillId="0" borderId="0" xfId="56" applyFont="1" applyAlignment="1">
      <alignment horizontal="left" vertical="top"/>
    </xf>
    <xf numFmtId="0" fontId="109" fillId="28" borderId="0" xfId="56" applyFont="1" applyFill="1" applyAlignment="1">
      <alignment vertical="center"/>
    </xf>
    <xf numFmtId="0" fontId="13" fillId="28" borderId="0" xfId="56" applyFont="1" applyFill="1" applyAlignment="1">
      <alignment vertical="center"/>
    </xf>
    <xf numFmtId="0" fontId="12" fillId="28" borderId="0" xfId="56" applyFont="1" applyFill="1" applyAlignment="1">
      <alignment vertical="center"/>
    </xf>
    <xf numFmtId="0" fontId="13" fillId="28" borderId="0" xfId="56" applyFont="1" applyFill="1" applyAlignment="1">
      <alignment horizontal="center" vertical="center"/>
    </xf>
    <xf numFmtId="0" fontId="67" fillId="0" borderId="0" xfId="0" applyFont="1" applyAlignment="1">
      <alignment vertical="center"/>
    </xf>
    <xf numFmtId="0" fontId="13" fillId="0" borderId="0" xfId="56" applyFont="1" applyAlignment="1">
      <alignment vertical="center"/>
    </xf>
    <xf numFmtId="0" fontId="67" fillId="0" borderId="0" xfId="44" applyFont="1"/>
    <xf numFmtId="0" fontId="105" fillId="0" borderId="0" xfId="56" applyFont="1" applyAlignment="1">
      <alignment vertical="center"/>
    </xf>
    <xf numFmtId="0" fontId="106" fillId="0" borderId="0" xfId="56" applyFont="1" applyAlignment="1">
      <alignment vertical="center"/>
    </xf>
    <xf numFmtId="0" fontId="74" fillId="0" borderId="0" xfId="44" applyFont="1"/>
    <xf numFmtId="0" fontId="13" fillId="0" borderId="28" xfId="56" applyFont="1" applyBorder="1" applyAlignment="1">
      <alignment vertical="center"/>
    </xf>
    <xf numFmtId="0" fontId="12" fillId="0" borderId="28" xfId="56" applyFont="1" applyBorder="1" applyAlignment="1">
      <alignment vertical="center"/>
    </xf>
    <xf numFmtId="0" fontId="13" fillId="0" borderId="0" xfId="56" applyFont="1" applyAlignment="1">
      <alignment horizontal="center" vertical="center"/>
    </xf>
    <xf numFmtId="0" fontId="12" fillId="0" borderId="0" xfId="56" applyFont="1" applyAlignment="1">
      <alignment horizontal="left" vertical="center"/>
    </xf>
    <xf numFmtId="43" fontId="12" fillId="0" borderId="28" xfId="28" applyFont="1" applyFill="1" applyBorder="1" applyAlignment="1" applyProtection="1">
      <alignment vertical="center"/>
    </xf>
    <xf numFmtId="43" fontId="12" fillId="0" borderId="0" xfId="28" applyFont="1" applyFill="1" applyBorder="1" applyAlignment="1" applyProtection="1">
      <alignment vertical="center"/>
    </xf>
    <xf numFmtId="41" fontId="84" fillId="0" borderId="112" xfId="83" applyNumberFormat="1" applyFont="1" applyBorder="1" applyAlignment="1" applyProtection="1">
      <alignment vertical="center"/>
      <protection locked="0"/>
    </xf>
    <xf numFmtId="41" fontId="84" fillId="0" borderId="350" xfId="83" applyNumberFormat="1" applyFont="1" applyBorder="1" applyAlignment="1" applyProtection="1">
      <alignment vertical="center"/>
      <protection locked="0"/>
    </xf>
    <xf numFmtId="41" fontId="84" fillId="0" borderId="103" xfId="83" applyNumberFormat="1" applyFont="1" applyBorder="1" applyAlignment="1" applyProtection="1">
      <alignment vertical="center"/>
      <protection locked="0"/>
    </xf>
    <xf numFmtId="41" fontId="84" fillId="0" borderId="351" xfId="83" applyNumberFormat="1" applyFont="1" applyBorder="1" applyAlignment="1" applyProtection="1">
      <alignment vertical="center"/>
      <protection locked="0"/>
    </xf>
    <xf numFmtId="41" fontId="84" fillId="0" borderId="352" xfId="83" applyNumberFormat="1" applyFont="1" applyBorder="1" applyAlignment="1" applyProtection="1">
      <alignment vertical="center"/>
      <protection locked="0"/>
    </xf>
    <xf numFmtId="41" fontId="84" fillId="0" borderId="353" xfId="83" applyNumberFormat="1" applyFont="1" applyBorder="1" applyAlignment="1" applyProtection="1">
      <alignment vertical="center"/>
      <protection locked="0"/>
    </xf>
    <xf numFmtId="41" fontId="84" fillId="0" borderId="329" xfId="68" applyNumberFormat="1" applyFont="1" applyBorder="1" applyAlignment="1" applyProtection="1">
      <alignment vertical="center"/>
      <protection locked="0"/>
    </xf>
    <xf numFmtId="42" fontId="84" fillId="36" borderId="354" xfId="83" applyNumberFormat="1" applyFont="1" applyFill="1" applyBorder="1" applyAlignment="1">
      <alignment vertical="center"/>
    </xf>
    <xf numFmtId="0" fontId="67" fillId="0" borderId="0" xfId="56" applyFont="1" applyAlignment="1">
      <alignment horizontal="left" vertical="top" wrapText="1"/>
    </xf>
    <xf numFmtId="0" fontId="12" fillId="0" borderId="80" xfId="56" applyFont="1" applyBorder="1" applyAlignment="1">
      <alignment horizontal="left" vertical="center"/>
    </xf>
    <xf numFmtId="0" fontId="76" fillId="28" borderId="0" xfId="0" applyFont="1" applyFill="1"/>
    <xf numFmtId="44" fontId="111" fillId="34" borderId="99" xfId="29" applyFont="1" applyFill="1" applyBorder="1" applyAlignment="1">
      <alignment horizontal="center" vertical="center" wrapText="1"/>
    </xf>
    <xf numFmtId="0" fontId="12" fillId="0" borderId="10" xfId="56" applyFont="1" applyBorder="1" applyAlignment="1">
      <alignment vertical="center"/>
    </xf>
    <xf numFmtId="0" fontId="67" fillId="0" borderId="10" xfId="0" applyFont="1" applyBorder="1" applyAlignment="1">
      <alignment vertical="center"/>
    </xf>
    <xf numFmtId="0" fontId="13" fillId="0" borderId="10" xfId="56" applyFont="1" applyBorder="1" applyAlignment="1">
      <alignment vertical="center"/>
    </xf>
    <xf numFmtId="0" fontId="67" fillId="0" borderId="224" xfId="0" applyFont="1" applyBorder="1" applyAlignment="1">
      <alignment vertical="center"/>
    </xf>
    <xf numFmtId="0" fontId="67" fillId="0" borderId="80" xfId="0" applyFont="1" applyBorder="1" applyAlignment="1">
      <alignment vertical="center"/>
    </xf>
    <xf numFmtId="0" fontId="12" fillId="0" borderId="0" xfId="56" applyFont="1" applyAlignment="1">
      <alignment horizontal="left" vertical="center" wrapText="1"/>
    </xf>
    <xf numFmtId="0" fontId="12" fillId="0" borderId="0" xfId="56" applyFont="1" applyAlignment="1">
      <alignment vertical="center" wrapText="1"/>
    </xf>
    <xf numFmtId="0" fontId="74" fillId="0" borderId="0" xfId="0" applyFont="1" applyAlignment="1">
      <alignment vertical="center"/>
    </xf>
    <xf numFmtId="0" fontId="12" fillId="0" borderId="122" xfId="56" applyFont="1" applyBorder="1" applyAlignment="1">
      <alignment vertical="center"/>
    </xf>
    <xf numFmtId="0" fontId="12" fillId="0" borderId="80" xfId="56" applyFont="1" applyBorder="1" applyAlignment="1">
      <alignment vertical="center"/>
    </xf>
    <xf numFmtId="0" fontId="67" fillId="0" borderId="0" xfId="0" applyFont="1" applyAlignment="1">
      <alignment horizontal="left" vertical="center" wrapText="1"/>
    </xf>
    <xf numFmtId="0" fontId="13" fillId="0" borderId="0" xfId="56" applyFont="1" applyAlignment="1">
      <alignment vertical="top"/>
    </xf>
    <xf numFmtId="0" fontId="12" fillId="0" borderId="0" xfId="56" applyFont="1" applyAlignment="1">
      <alignment vertical="top"/>
    </xf>
    <xf numFmtId="0" fontId="12" fillId="0" borderId="78" xfId="56" applyFont="1" applyBorder="1" applyAlignment="1">
      <alignment vertical="center"/>
    </xf>
    <xf numFmtId="0" fontId="12" fillId="0" borderId="11" xfId="56" applyFont="1" applyBorder="1" applyAlignment="1">
      <alignment vertical="center"/>
    </xf>
    <xf numFmtId="0" fontId="51" fillId="30" borderId="82" xfId="44" applyFont="1" applyFill="1" applyBorder="1" applyAlignment="1" applyProtection="1">
      <alignment horizontal="center"/>
      <protection locked="0"/>
    </xf>
    <xf numFmtId="0" fontId="21" fillId="0" borderId="0" xfId="42" applyFont="1" applyAlignment="1">
      <alignment vertical="center"/>
    </xf>
    <xf numFmtId="0" fontId="23" fillId="0" borderId="0" xfId="57" applyFont="1" applyAlignment="1">
      <alignment horizontal="left" vertical="center"/>
    </xf>
    <xf numFmtId="0" fontId="24" fillId="0" borderId="0" xfId="57" applyFont="1" applyAlignment="1">
      <alignment vertical="center"/>
    </xf>
    <xf numFmtId="0" fontId="46" fillId="0" borderId="0" xfId="57" applyFont="1" applyAlignment="1">
      <alignment vertical="center"/>
    </xf>
    <xf numFmtId="0" fontId="24" fillId="0" borderId="0" xfId="57" applyFont="1" applyAlignment="1">
      <alignment horizontal="center" vertical="center"/>
    </xf>
    <xf numFmtId="0" fontId="5" fillId="0" borderId="0" xfId="57" applyFont="1" applyAlignment="1">
      <alignment horizontal="left" vertical="center" indent="1"/>
    </xf>
    <xf numFmtId="0" fontId="26" fillId="0" borderId="0" xfId="42" applyFont="1" applyAlignment="1">
      <alignment vertical="center"/>
    </xf>
    <xf numFmtId="44" fontId="5" fillId="0" borderId="33" xfId="57" applyNumberFormat="1" applyFont="1" applyBorder="1" applyAlignment="1">
      <alignment horizontal="right" vertical="center"/>
    </xf>
    <xf numFmtId="44" fontId="5" fillId="0" borderId="0" xfId="57" applyNumberFormat="1" applyFont="1" applyAlignment="1">
      <alignment horizontal="right" vertical="center"/>
    </xf>
    <xf numFmtId="44" fontId="5" fillId="0" borderId="34" xfId="57" applyNumberFormat="1" applyFont="1" applyBorder="1" applyAlignment="1">
      <alignment horizontal="right" vertical="center"/>
    </xf>
    <xf numFmtId="0" fontId="24" fillId="0" borderId="10" xfId="57" applyFont="1" applyBorder="1" applyAlignment="1">
      <alignment vertical="center"/>
    </xf>
    <xf numFmtId="0" fontId="21" fillId="0" borderId="10" xfId="42" applyFont="1" applyBorder="1" applyAlignment="1">
      <alignment vertical="center"/>
    </xf>
    <xf numFmtId="44" fontId="5" fillId="0" borderId="10" xfId="57" applyNumberFormat="1" applyFont="1" applyBorder="1" applyAlignment="1">
      <alignment horizontal="right" vertical="center"/>
    </xf>
    <xf numFmtId="44" fontId="5" fillId="0" borderId="35" xfId="57" applyNumberFormat="1" applyFont="1" applyBorder="1" applyAlignment="1">
      <alignment horizontal="right" vertical="center"/>
    </xf>
    <xf numFmtId="0" fontId="24" fillId="0" borderId="0" xfId="57" quotePrefix="1" applyFont="1" applyAlignment="1">
      <alignment horizontal="center" vertical="center"/>
    </xf>
    <xf numFmtId="0" fontId="45" fillId="0" borderId="26" xfId="57" applyFont="1" applyBorder="1" applyAlignment="1">
      <alignment vertical="center"/>
    </xf>
    <xf numFmtId="0" fontId="24" fillId="0" borderId="26" xfId="57" applyFont="1" applyBorder="1" applyAlignment="1">
      <alignment vertical="center"/>
    </xf>
    <xf numFmtId="0" fontId="21" fillId="0" borderId="26" xfId="57" applyFont="1" applyBorder="1" applyAlignment="1">
      <alignment horizontal="center" vertical="center"/>
    </xf>
    <xf numFmtId="0" fontId="26" fillId="0" borderId="26" xfId="42" applyFont="1" applyBorder="1" applyAlignment="1">
      <alignment vertical="center"/>
    </xf>
    <xf numFmtId="44" fontId="47" fillId="0" borderId="36" xfId="57" applyNumberFormat="1" applyFont="1" applyBorder="1" applyAlignment="1">
      <alignment vertical="center"/>
    </xf>
    <xf numFmtId="44" fontId="47" fillId="0" borderId="26" xfId="57" applyNumberFormat="1" applyFont="1" applyBorder="1" applyAlignment="1">
      <alignment vertical="center"/>
    </xf>
    <xf numFmtId="44" fontId="47" fillId="0" borderId="27" xfId="57" applyNumberFormat="1" applyFont="1" applyBorder="1" applyAlignment="1">
      <alignment vertical="center"/>
    </xf>
    <xf numFmtId="0" fontId="46" fillId="0" borderId="0" xfId="57" applyFont="1" applyAlignment="1">
      <alignment horizontal="left" vertical="center"/>
    </xf>
    <xf numFmtId="44" fontId="21" fillId="0" borderId="0" xfId="42" applyNumberFormat="1" applyFont="1" applyAlignment="1">
      <alignment vertical="center"/>
    </xf>
    <xf numFmtId="44" fontId="5" fillId="0" borderId="31" xfId="57" applyNumberFormat="1" applyFont="1" applyBorder="1" applyAlignment="1">
      <alignment horizontal="right" vertical="center"/>
    </xf>
    <xf numFmtId="44" fontId="5" fillId="0" borderId="32" xfId="57" applyNumberFormat="1" applyFont="1" applyBorder="1" applyAlignment="1">
      <alignment horizontal="right" vertical="center"/>
    </xf>
    <xf numFmtId="7" fontId="21" fillId="0" borderId="0" xfId="42" applyNumberFormat="1" applyFont="1" applyAlignment="1">
      <alignment vertical="center"/>
    </xf>
    <xf numFmtId="0" fontId="24" fillId="0" borderId="0" xfId="57" applyFont="1" applyAlignment="1">
      <alignment horizontal="left" vertical="center"/>
    </xf>
    <xf numFmtId="44" fontId="5" fillId="25" borderId="33" xfId="57" applyNumberFormat="1" applyFont="1" applyFill="1" applyBorder="1" applyAlignment="1">
      <alignment horizontal="right" vertical="center"/>
    </xf>
    <xf numFmtId="44" fontId="5" fillId="25" borderId="0" xfId="57" applyNumberFormat="1" applyFont="1" applyFill="1" applyAlignment="1">
      <alignment horizontal="right" vertical="center"/>
    </xf>
    <xf numFmtId="44" fontId="5" fillId="25" borderId="34" xfId="57" applyNumberFormat="1" applyFont="1" applyFill="1" applyBorder="1" applyAlignment="1">
      <alignment horizontal="right" vertical="center"/>
    </xf>
    <xf numFmtId="0" fontId="5" fillId="0" borderId="0" xfId="57" applyFont="1" applyAlignment="1">
      <alignment horizontal="left" vertical="center"/>
    </xf>
    <xf numFmtId="44" fontId="22" fillId="0" borderId="0" xfId="29" applyFont="1" applyAlignment="1" applyProtection="1">
      <alignment vertical="center"/>
    </xf>
    <xf numFmtId="0" fontId="5" fillId="0" borderId="10" xfId="57" applyFont="1" applyBorder="1" applyAlignment="1">
      <alignment horizontal="left" vertical="center"/>
    </xf>
    <xf numFmtId="44" fontId="22" fillId="0" borderId="35" xfId="29" applyFont="1" applyBorder="1" applyAlignment="1" applyProtection="1">
      <alignment vertical="center"/>
    </xf>
    <xf numFmtId="44" fontId="5" fillId="25" borderId="36" xfId="57" applyNumberFormat="1" applyFont="1" applyFill="1" applyBorder="1" applyAlignment="1">
      <alignment horizontal="right" vertical="center"/>
    </xf>
    <xf numFmtId="44" fontId="5" fillId="25" borderId="26" xfId="57" applyNumberFormat="1" applyFont="1" applyFill="1" applyBorder="1" applyAlignment="1">
      <alignment horizontal="right" vertical="center"/>
    </xf>
    <xf numFmtId="44" fontId="5" fillId="25" borderId="27" xfId="57" applyNumberFormat="1" applyFont="1" applyFill="1" applyBorder="1" applyAlignment="1">
      <alignment horizontal="right" vertical="center"/>
    </xf>
    <xf numFmtId="44" fontId="5" fillId="0" borderId="40" xfId="57" applyNumberFormat="1" applyFont="1" applyBorder="1" applyAlignment="1">
      <alignment horizontal="right" vertical="center"/>
    </xf>
    <xf numFmtId="44" fontId="5" fillId="0" borderId="41" xfId="57" applyNumberFormat="1" applyFont="1" applyBorder="1" applyAlignment="1">
      <alignment horizontal="right" vertical="center"/>
    </xf>
    <xf numFmtId="44" fontId="5" fillId="0" borderId="42" xfId="57" applyNumberFormat="1" applyFont="1" applyBorder="1" applyAlignment="1">
      <alignment horizontal="right" vertical="center"/>
    </xf>
    <xf numFmtId="0" fontId="24" fillId="0" borderId="41" xfId="57" applyFont="1" applyBorder="1" applyAlignment="1">
      <alignment horizontal="center" vertical="center"/>
    </xf>
    <xf numFmtId="0" fontId="24" fillId="0" borderId="41" xfId="57" applyFont="1" applyBorder="1" applyAlignment="1">
      <alignment horizontal="center" vertical="top" wrapText="1"/>
    </xf>
    <xf numFmtId="44" fontId="5" fillId="0" borderId="46" xfId="57" applyNumberFormat="1" applyFont="1" applyBorder="1" applyAlignment="1">
      <alignment horizontal="right" vertical="center"/>
    </xf>
    <xf numFmtId="44" fontId="5" fillId="0" borderId="47" xfId="57" applyNumberFormat="1" applyFont="1" applyBorder="1" applyAlignment="1">
      <alignment horizontal="right" vertical="center"/>
    </xf>
    <xf numFmtId="44" fontId="5" fillId="0" borderId="26" xfId="57" applyNumberFormat="1" applyFont="1" applyBorder="1" applyAlignment="1">
      <alignment horizontal="right" vertical="center"/>
    </xf>
    <xf numFmtId="44" fontId="5" fillId="0" borderId="27" xfId="57" applyNumberFormat="1" applyFont="1" applyBorder="1" applyAlignment="1">
      <alignment horizontal="right" vertical="center"/>
    </xf>
    <xf numFmtId="44" fontId="5" fillId="0" borderId="48" xfId="57" applyNumberFormat="1" applyFont="1" applyBorder="1" applyAlignment="1">
      <alignment horizontal="right" vertical="center"/>
    </xf>
    <xf numFmtId="44" fontId="5" fillId="0" borderId="49" xfId="57" applyNumberFormat="1" applyFont="1" applyBorder="1" applyAlignment="1">
      <alignment horizontal="right" vertical="center"/>
    </xf>
    <xf numFmtId="44" fontId="5" fillId="0" borderId="50" xfId="57" applyNumberFormat="1" applyFont="1" applyBorder="1" applyAlignment="1">
      <alignment horizontal="right" vertical="center"/>
    </xf>
    <xf numFmtId="44" fontId="5" fillId="0" borderId="56" xfId="57" applyNumberFormat="1" applyFont="1" applyBorder="1" applyAlignment="1">
      <alignment horizontal="right" vertical="center"/>
    </xf>
    <xf numFmtId="44" fontId="5" fillId="0" borderId="129" xfId="57" applyNumberFormat="1" applyFont="1" applyBorder="1" applyAlignment="1">
      <alignment horizontal="right" vertical="center"/>
    </xf>
    <xf numFmtId="0" fontId="22" fillId="0" borderId="173" xfId="28" applyNumberFormat="1" applyFont="1" applyBorder="1" applyAlignment="1" applyProtection="1">
      <alignment vertical="center"/>
    </xf>
    <xf numFmtId="0" fontId="22" fillId="0" borderId="170" xfId="28" applyNumberFormat="1" applyFont="1" applyBorder="1" applyAlignment="1" applyProtection="1">
      <alignment vertical="center"/>
    </xf>
    <xf numFmtId="0" fontId="22" fillId="0" borderId="223" xfId="28" applyNumberFormat="1" applyFont="1" applyBorder="1" applyAlignment="1" applyProtection="1">
      <alignment vertical="center"/>
    </xf>
    <xf numFmtId="10" fontId="24" fillId="0" borderId="0" xfId="57" applyNumberFormat="1" applyFont="1" applyAlignment="1">
      <alignment horizontal="center" vertical="center"/>
    </xf>
    <xf numFmtId="44" fontId="5" fillId="0" borderId="33" xfId="57" applyNumberFormat="1" applyFont="1" applyBorder="1" applyAlignment="1">
      <alignment vertical="center"/>
    </xf>
    <xf numFmtId="44" fontId="5" fillId="0" borderId="51" xfId="57" applyNumberFormat="1" applyFont="1" applyBorder="1" applyAlignment="1">
      <alignment vertical="center"/>
    </xf>
    <xf numFmtId="0" fontId="24" fillId="0" borderId="28" xfId="57" applyFont="1" applyBorder="1" applyAlignment="1">
      <alignment vertical="center"/>
    </xf>
    <xf numFmtId="0" fontId="24" fillId="0" borderId="29" xfId="57" quotePrefix="1" applyFont="1" applyBorder="1" applyAlignment="1">
      <alignment horizontal="center" vertical="center"/>
    </xf>
    <xf numFmtId="44" fontId="22" fillId="0" borderId="33" xfId="42" applyNumberFormat="1" applyFont="1" applyBorder="1" applyAlignment="1">
      <alignment vertical="center"/>
    </xf>
    <xf numFmtId="0" fontId="24" fillId="0" borderId="34" xfId="57" quotePrefix="1" applyFont="1" applyBorder="1" applyAlignment="1">
      <alignment horizontal="center" vertical="center"/>
    </xf>
    <xf numFmtId="10" fontId="24" fillId="0" borderId="27" xfId="57" applyNumberFormat="1" applyFont="1" applyBorder="1" applyAlignment="1">
      <alignment horizontal="center" vertical="center"/>
    </xf>
    <xf numFmtId="0" fontId="24" fillId="0" borderId="0" xfId="57" applyFont="1" applyAlignment="1">
      <alignment horizontal="center" vertical="center" wrapText="1"/>
    </xf>
    <xf numFmtId="10" fontId="24" fillId="0" borderId="0" xfId="57" applyNumberFormat="1" applyFont="1" applyAlignment="1">
      <alignment vertical="center"/>
    </xf>
    <xf numFmtId="44" fontId="24" fillId="0" borderId="0" xfId="57" applyNumberFormat="1" applyFont="1" applyAlignment="1">
      <alignment vertical="center"/>
    </xf>
    <xf numFmtId="44" fontId="5" fillId="0" borderId="30" xfId="57" applyNumberFormat="1" applyFont="1" applyBorder="1" applyAlignment="1">
      <alignment vertical="center"/>
    </xf>
    <xf numFmtId="44" fontId="24" fillId="0" borderId="10" xfId="57" applyNumberFormat="1" applyFont="1" applyBorder="1" applyAlignment="1">
      <alignment vertical="center"/>
    </xf>
    <xf numFmtId="44" fontId="5" fillId="0" borderId="51" xfId="57" applyNumberFormat="1" applyFont="1" applyBorder="1" applyAlignment="1">
      <alignment horizontal="right" vertical="center"/>
    </xf>
    <xf numFmtId="44" fontId="24" fillId="0" borderId="29" xfId="57" applyNumberFormat="1" applyFont="1" applyBorder="1" applyAlignment="1">
      <alignment vertical="center"/>
    </xf>
    <xf numFmtId="0" fontId="21" fillId="0" borderId="27" xfId="42" applyFont="1" applyBorder="1" applyAlignment="1">
      <alignment vertical="center"/>
    </xf>
    <xf numFmtId="44" fontId="24" fillId="0" borderId="0" xfId="30" applyFont="1" applyFill="1" applyBorder="1" applyAlignment="1" applyProtection="1">
      <alignment vertical="center"/>
    </xf>
    <xf numFmtId="9" fontId="24" fillId="0" borderId="0" xfId="63" applyFont="1" applyFill="1" applyBorder="1" applyAlignment="1" applyProtection="1">
      <alignment vertical="center"/>
    </xf>
    <xf numFmtId="44" fontId="5" fillId="0" borderId="30" xfId="57" applyNumberFormat="1" applyFont="1" applyBorder="1" applyAlignment="1">
      <alignment horizontal="right" vertical="center"/>
    </xf>
    <xf numFmtId="44" fontId="24" fillId="0" borderId="26" xfId="30" applyFont="1" applyFill="1" applyBorder="1" applyAlignment="1" applyProtection="1">
      <alignment vertical="center"/>
    </xf>
    <xf numFmtId="9" fontId="24" fillId="0" borderId="26" xfId="63" applyFont="1" applyFill="1" applyBorder="1" applyAlignment="1" applyProtection="1">
      <alignment vertical="center"/>
    </xf>
    <xf numFmtId="0" fontId="24" fillId="0" borderId="27" xfId="57" applyFont="1" applyBorder="1" applyAlignment="1">
      <alignment vertical="center"/>
    </xf>
    <xf numFmtId="44" fontId="5" fillId="0" borderId="36" xfId="57" applyNumberFormat="1" applyFont="1" applyBorder="1" applyAlignment="1">
      <alignment horizontal="right" vertical="center"/>
    </xf>
    <xf numFmtId="44" fontId="5" fillId="0" borderId="37" xfId="57" applyNumberFormat="1" applyFont="1" applyBorder="1" applyAlignment="1">
      <alignment horizontal="right" vertical="center"/>
    </xf>
    <xf numFmtId="44" fontId="5" fillId="0" borderId="38" xfId="57" applyNumberFormat="1" applyFont="1" applyBorder="1" applyAlignment="1">
      <alignment horizontal="right" vertical="center"/>
    </xf>
    <xf numFmtId="44" fontId="5" fillId="0" borderId="39" xfId="57" applyNumberFormat="1" applyFont="1" applyBorder="1" applyAlignment="1">
      <alignment horizontal="right" vertical="center"/>
    </xf>
    <xf numFmtId="0" fontId="21" fillId="0" borderId="0" xfId="42" applyFont="1" applyAlignment="1">
      <alignment horizontal="center" vertical="center"/>
    </xf>
    <xf numFmtId="0" fontId="21" fillId="0" borderId="33" xfId="42" applyFont="1" applyBorder="1" applyAlignment="1">
      <alignment vertical="center"/>
    </xf>
    <xf numFmtId="0" fontId="48" fillId="0" borderId="0" xfId="42" applyFont="1" applyAlignment="1">
      <alignment horizontal="left" vertical="center"/>
    </xf>
    <xf numFmtId="0" fontId="23" fillId="0" borderId="0" xfId="42" applyFont="1" applyAlignment="1">
      <alignment horizontal="left" vertical="center"/>
    </xf>
    <xf numFmtId="0" fontId="29" fillId="0" borderId="0" xfId="42" applyFont="1" applyAlignment="1">
      <alignment vertical="center"/>
    </xf>
    <xf numFmtId="0" fontId="24" fillId="0" borderId="0" xfId="42" applyFont="1" applyAlignment="1">
      <alignment vertical="center"/>
    </xf>
    <xf numFmtId="0" fontId="24" fillId="0" borderId="0" xfId="42" applyFont="1" applyAlignment="1">
      <alignment horizontal="center" vertical="center"/>
    </xf>
    <xf numFmtId="0" fontId="23" fillId="0" borderId="0" xfId="42" applyFont="1" applyAlignment="1">
      <alignment horizontal="center" vertical="center"/>
    </xf>
    <xf numFmtId="0" fontId="23" fillId="0" borderId="0" xfId="42" applyFont="1" applyAlignment="1">
      <alignment vertical="center"/>
    </xf>
    <xf numFmtId="0" fontId="28" fillId="0" borderId="0" xfId="42" applyFont="1" applyAlignment="1">
      <alignment vertical="center"/>
    </xf>
    <xf numFmtId="0" fontId="21" fillId="0" borderId="0" xfId="42" applyFont="1" applyAlignment="1">
      <alignment horizontal="left" vertical="center"/>
    </xf>
    <xf numFmtId="9" fontId="30" fillId="0" borderId="0" xfId="42" applyNumberFormat="1" applyFont="1" applyAlignment="1">
      <alignment horizontal="center" vertical="center"/>
    </xf>
    <xf numFmtId="0" fontId="30" fillId="0" borderId="0" xfId="42" applyFont="1" applyAlignment="1">
      <alignment vertical="center"/>
    </xf>
    <xf numFmtId="0" fontId="30" fillId="0" borderId="0" xfId="42" applyFont="1" applyAlignment="1">
      <alignment horizontal="center" vertical="center"/>
    </xf>
    <xf numFmtId="0" fontId="25" fillId="0" borderId="0" xfId="42" applyFont="1" applyAlignment="1">
      <alignment vertical="center"/>
    </xf>
    <xf numFmtId="0" fontId="31" fillId="0" borderId="0" xfId="42" applyFont="1" applyAlignment="1">
      <alignment vertical="center"/>
    </xf>
    <xf numFmtId="0" fontId="24" fillId="0" borderId="0" xfId="42" applyFont="1" applyAlignment="1">
      <alignment horizontal="left" vertical="center"/>
    </xf>
    <xf numFmtId="0" fontId="27" fillId="0" borderId="0" xfId="42" applyFont="1" applyAlignment="1">
      <alignment horizontal="center" vertical="center"/>
    </xf>
    <xf numFmtId="0" fontId="27" fillId="0" borderId="0" xfId="42" applyFont="1" applyAlignment="1">
      <alignment vertical="center"/>
    </xf>
    <xf numFmtId="0" fontId="32" fillId="0" borderId="0" xfId="42" applyFont="1" applyAlignment="1">
      <alignment vertical="center"/>
    </xf>
    <xf numFmtId="0" fontId="33" fillId="0" borderId="0" xfId="38" applyFont="1" applyFill="1" applyBorder="1" applyAlignment="1" applyProtection="1">
      <alignment vertical="center"/>
    </xf>
    <xf numFmtId="0" fontId="33" fillId="0" borderId="0" xfId="38" applyFont="1" applyFill="1" applyBorder="1" applyAlignment="1" applyProtection="1">
      <alignment horizontal="left" vertical="center"/>
    </xf>
    <xf numFmtId="0" fontId="24" fillId="0" borderId="0" xfId="42" applyFont="1" applyAlignment="1">
      <alignment horizontal="right" vertical="center"/>
    </xf>
    <xf numFmtId="0" fontId="27" fillId="0" borderId="0" xfId="42" applyFont="1" applyAlignment="1">
      <alignment horizontal="left" vertical="center"/>
    </xf>
    <xf numFmtId="0" fontId="32" fillId="0" borderId="0" xfId="42" applyFont="1" applyAlignment="1">
      <alignment horizontal="center" vertical="center"/>
    </xf>
    <xf numFmtId="0" fontId="76" fillId="0" borderId="212" xfId="0" applyFont="1" applyBorder="1" applyAlignment="1">
      <alignment horizontal="left"/>
    </xf>
    <xf numFmtId="0" fontId="68" fillId="0" borderId="211" xfId="0" applyFont="1" applyBorder="1"/>
    <xf numFmtId="0" fontId="68" fillId="0" borderId="226" xfId="0" applyFont="1" applyBorder="1"/>
    <xf numFmtId="0" fontId="76" fillId="0" borderId="169" xfId="0" applyFont="1" applyBorder="1" applyAlignment="1">
      <alignment horizontal="left"/>
    </xf>
    <xf numFmtId="0" fontId="68" fillId="0" borderId="228" xfId="0" applyFont="1" applyBorder="1" applyAlignment="1">
      <alignment vertical="center"/>
    </xf>
    <xf numFmtId="0" fontId="68" fillId="0" borderId="0" xfId="0" applyFont="1" applyAlignment="1">
      <alignment vertical="center"/>
    </xf>
    <xf numFmtId="0" fontId="70" fillId="46" borderId="0" xfId="0" applyFont="1" applyFill="1" applyAlignment="1">
      <alignment vertical="center"/>
    </xf>
    <xf numFmtId="0" fontId="68" fillId="46" borderId="0" xfId="0" applyFont="1" applyFill="1"/>
    <xf numFmtId="0" fontId="70" fillId="0" borderId="0" xfId="0" applyFont="1" applyAlignment="1">
      <alignment vertical="center"/>
    </xf>
    <xf numFmtId="0" fontId="111" fillId="28" borderId="229" xfId="0" applyFont="1" applyFill="1" applyBorder="1" applyAlignment="1">
      <alignment horizontal="center" vertical="center" wrapText="1"/>
    </xf>
    <xf numFmtId="6" fontId="70" fillId="28" borderId="230" xfId="0" applyNumberFormat="1" applyFont="1" applyFill="1" applyBorder="1" applyAlignment="1">
      <alignment horizontal="center" wrapText="1"/>
    </xf>
    <xf numFmtId="6" fontId="70" fillId="28" borderId="231" xfId="0" applyNumberFormat="1" applyFont="1" applyFill="1" applyBorder="1"/>
    <xf numFmtId="6" fontId="70" fillId="28" borderId="99" xfId="0" applyNumberFormat="1" applyFont="1" applyFill="1" applyBorder="1" applyAlignment="1">
      <alignment horizontal="center" vertical="center" wrapText="1"/>
    </xf>
    <xf numFmtId="6" fontId="70" fillId="28" borderId="100" xfId="0" applyNumberFormat="1" applyFont="1" applyFill="1" applyBorder="1" applyAlignment="1">
      <alignment horizontal="center" vertical="center" wrapText="1"/>
    </xf>
    <xf numFmtId="42" fontId="68" fillId="34" borderId="230" xfId="0" applyNumberFormat="1" applyFont="1" applyFill="1" applyBorder="1"/>
    <xf numFmtId="42" fontId="68" fillId="34" borderId="235" xfId="0" applyNumberFormat="1" applyFont="1" applyFill="1" applyBorder="1"/>
    <xf numFmtId="0" fontId="111" fillId="28" borderId="40" xfId="0" applyFont="1" applyFill="1" applyBorder="1" applyAlignment="1">
      <alignment vertical="center"/>
    </xf>
    <xf numFmtId="42" fontId="68" fillId="34" borderId="90" xfId="0" applyNumberFormat="1" applyFont="1" applyFill="1" applyBorder="1"/>
    <xf numFmtId="42" fontId="68" fillId="34" borderId="165" xfId="0" applyNumberFormat="1" applyFont="1" applyFill="1" applyBorder="1"/>
    <xf numFmtId="6" fontId="68" fillId="47" borderId="42" xfId="0" applyNumberFormat="1" applyFont="1" applyFill="1" applyBorder="1"/>
    <xf numFmtId="42" fontId="68" fillId="47" borderId="176" xfId="0" applyNumberFormat="1" applyFont="1" applyFill="1" applyBorder="1"/>
    <xf numFmtId="42" fontId="112" fillId="47" borderId="239" xfId="0" applyNumberFormat="1" applyFont="1" applyFill="1" applyBorder="1"/>
    <xf numFmtId="0" fontId="113" fillId="0" borderId="0" xfId="0" applyFont="1" applyAlignment="1">
      <alignment horizontal="right"/>
    </xf>
    <xf numFmtId="42" fontId="68" fillId="34" borderId="232" xfId="0" applyNumberFormat="1" applyFont="1" applyFill="1" applyBorder="1"/>
    <xf numFmtId="42" fontId="68" fillId="34" borderId="237" xfId="0" applyNumberFormat="1" applyFont="1" applyFill="1" applyBorder="1"/>
    <xf numFmtId="0" fontId="111" fillId="28" borderId="173" xfId="0" applyFont="1" applyFill="1" applyBorder="1" applyAlignment="1">
      <alignment vertical="center"/>
    </xf>
    <xf numFmtId="42" fontId="68" fillId="34" borderId="176" xfId="0" applyNumberFormat="1" applyFont="1" applyFill="1" applyBorder="1"/>
    <xf numFmtId="42" fontId="70" fillId="34" borderId="165" xfId="0" applyNumberFormat="1" applyFont="1" applyFill="1" applyBorder="1"/>
    <xf numFmtId="42" fontId="112" fillId="47" borderId="223" xfId="0" applyNumberFormat="1" applyFont="1" applyFill="1" applyBorder="1"/>
    <xf numFmtId="0" fontId="0" fillId="0" borderId="169" xfId="0" applyBorder="1"/>
    <xf numFmtId="0" fontId="0" fillId="0" borderId="168" xfId="0" applyBorder="1"/>
    <xf numFmtId="0" fontId="68" fillId="0" borderId="248" xfId="0" applyFont="1" applyBorder="1" applyAlignment="1">
      <alignment vertical="center"/>
    </xf>
    <xf numFmtId="0" fontId="68" fillId="0" borderId="249" xfId="0" applyFont="1" applyBorder="1" applyAlignment="1">
      <alignment vertical="center"/>
    </xf>
    <xf numFmtId="3" fontId="67" fillId="0" borderId="133" xfId="0" applyNumberFormat="1" applyFont="1" applyBorder="1" applyAlignment="1" applyProtection="1">
      <alignment horizontal="right"/>
      <protection locked="0"/>
    </xf>
    <xf numFmtId="3" fontId="67" fillId="0" borderId="346" xfId="0" applyNumberFormat="1" applyFont="1" applyBorder="1" applyAlignment="1" applyProtection="1">
      <alignment horizontal="right"/>
      <protection locked="0"/>
    </xf>
    <xf numFmtId="173" fontId="1" fillId="24" borderId="0" xfId="56" applyNumberFormat="1" applyFill="1" applyProtection="1">
      <protection locked="0"/>
    </xf>
    <xf numFmtId="0" fontId="98" fillId="0" borderId="0" xfId="56" applyFont="1" applyAlignment="1" applyProtection="1">
      <alignment horizontal="left"/>
      <protection locked="0"/>
    </xf>
    <xf numFmtId="0" fontId="98" fillId="27" borderId="0" xfId="56" applyFont="1" applyFill="1" applyAlignment="1" applyProtection="1">
      <alignment horizontal="left"/>
      <protection locked="0"/>
    </xf>
    <xf numFmtId="0" fontId="99" fillId="24" borderId="0" xfId="56" applyFont="1" applyFill="1" applyProtection="1">
      <protection locked="0"/>
    </xf>
    <xf numFmtId="41" fontId="84" fillId="0" borderId="76" xfId="83" applyNumberFormat="1" applyFont="1" applyBorder="1" applyAlignment="1" applyProtection="1">
      <alignment vertical="center"/>
      <protection locked="0"/>
    </xf>
    <xf numFmtId="41" fontId="84" fillId="0" borderId="77" xfId="83" applyNumberFormat="1" applyFont="1" applyBorder="1" applyAlignment="1" applyProtection="1">
      <alignment vertical="center"/>
      <protection locked="0"/>
    </xf>
    <xf numFmtId="41" fontId="84" fillId="0" borderId="82" xfId="83" applyNumberFormat="1" applyFont="1" applyBorder="1" applyAlignment="1" applyProtection="1">
      <alignment vertical="center"/>
      <protection locked="0"/>
    </xf>
    <xf numFmtId="41" fontId="84" fillId="0" borderId="91" xfId="83" applyNumberFormat="1" applyFont="1" applyBorder="1" applyAlignment="1" applyProtection="1">
      <alignment vertical="center"/>
      <protection locked="0"/>
    </xf>
    <xf numFmtId="0" fontId="120" fillId="0" borderId="0" xfId="82" applyFont="1"/>
    <xf numFmtId="166" fontId="84" fillId="35" borderId="130" xfId="83" applyNumberFormat="1" applyFont="1" applyFill="1" applyBorder="1" applyAlignment="1">
      <alignment vertical="center"/>
    </xf>
    <xf numFmtId="166" fontId="84" fillId="0" borderId="75" xfId="83" applyNumberFormat="1" applyFont="1" applyBorder="1" applyAlignment="1" applyProtection="1">
      <alignment vertical="center"/>
      <protection locked="0"/>
    </xf>
    <xf numFmtId="166" fontId="84" fillId="0" borderId="77" xfId="83" applyNumberFormat="1" applyFont="1" applyBorder="1" applyAlignment="1" applyProtection="1">
      <alignment vertical="center"/>
      <protection locked="0"/>
    </xf>
    <xf numFmtId="166" fontId="84" fillId="35" borderId="61" xfId="83" applyNumberFormat="1" applyFont="1" applyFill="1" applyBorder="1" applyAlignment="1">
      <alignment vertical="center"/>
    </xf>
    <xf numFmtId="166" fontId="84" fillId="34" borderId="161" xfId="83" applyNumberFormat="1" applyFont="1" applyFill="1" applyBorder="1" applyAlignment="1">
      <alignment vertical="center"/>
    </xf>
    <xf numFmtId="166" fontId="84" fillId="34" borderId="42" xfId="83" applyNumberFormat="1" applyFont="1" applyFill="1" applyBorder="1" applyAlignment="1">
      <alignment vertical="center"/>
    </xf>
    <xf numFmtId="0" fontId="121" fillId="24" borderId="0" xfId="56" applyFont="1" applyFill="1" applyAlignment="1" applyProtection="1">
      <alignment horizontal="center"/>
      <protection locked="0"/>
    </xf>
    <xf numFmtId="0" fontId="51" fillId="24" borderId="0" xfId="56" applyFont="1" applyFill="1" applyProtection="1">
      <protection locked="0"/>
    </xf>
    <xf numFmtId="0" fontId="5" fillId="24" borderId="0" xfId="55" applyFont="1" applyFill="1" applyProtection="1">
      <protection locked="0"/>
    </xf>
    <xf numFmtId="0" fontId="50" fillId="0" borderId="0" xfId="55" applyFont="1" applyAlignment="1" applyProtection="1">
      <alignment wrapText="1"/>
      <protection locked="0"/>
    </xf>
    <xf numFmtId="0" fontId="5" fillId="24" borderId="0" xfId="55" applyFont="1" applyFill="1" applyAlignment="1" applyProtection="1">
      <alignment wrapText="1"/>
      <protection locked="0"/>
    </xf>
    <xf numFmtId="0" fontId="22" fillId="24" borderId="0" xfId="55" applyFont="1" applyFill="1" applyAlignment="1" applyProtection="1">
      <alignment horizontal="center"/>
      <protection locked="0"/>
    </xf>
    <xf numFmtId="0" fontId="122" fillId="28" borderId="94" xfId="55" applyFont="1" applyFill="1" applyBorder="1" applyAlignment="1" applyProtection="1">
      <alignment horizontal="center" vertical="center" wrapText="1"/>
      <protection locked="0"/>
    </xf>
    <xf numFmtId="0" fontId="122" fillId="28" borderId="95" xfId="55" applyFont="1" applyFill="1" applyBorder="1" applyAlignment="1" applyProtection="1">
      <alignment horizontal="center" vertical="center" wrapText="1"/>
      <protection locked="0"/>
    </xf>
    <xf numFmtId="0" fontId="122" fillId="28" borderId="96" xfId="55" applyFont="1" applyFill="1" applyBorder="1" applyAlignment="1" applyProtection="1">
      <alignment horizontal="center" vertical="center" wrapText="1"/>
      <protection locked="0"/>
    </xf>
    <xf numFmtId="41" fontId="52" fillId="24" borderId="106" xfId="29" applyNumberFormat="1" applyFont="1" applyFill="1" applyBorder="1" applyProtection="1">
      <protection locked="0"/>
    </xf>
    <xf numFmtId="170" fontId="52" fillId="24" borderId="106" xfId="61" applyNumberFormat="1" applyFont="1" applyFill="1" applyBorder="1" applyProtection="1">
      <protection locked="0"/>
    </xf>
    <xf numFmtId="0" fontId="52" fillId="24" borderId="97" xfId="55" applyFont="1" applyFill="1" applyBorder="1" applyProtection="1">
      <protection locked="0"/>
    </xf>
    <xf numFmtId="41" fontId="52" fillId="24" borderId="107" xfId="55" applyNumberFormat="1" applyFont="1" applyFill="1" applyBorder="1" applyProtection="1">
      <protection locked="0"/>
    </xf>
    <xf numFmtId="170" fontId="52" fillId="24" borderId="107" xfId="61" applyNumberFormat="1" applyFont="1" applyFill="1" applyBorder="1" applyProtection="1">
      <protection locked="0"/>
    </xf>
    <xf numFmtId="0" fontId="52" fillId="24" borderId="7" xfId="55" applyFont="1" applyFill="1" applyBorder="1" applyProtection="1">
      <protection locked="0"/>
    </xf>
    <xf numFmtId="41" fontId="52" fillId="24" borderId="108" xfId="55" applyNumberFormat="1" applyFont="1" applyFill="1" applyBorder="1" applyProtection="1">
      <protection locked="0"/>
    </xf>
    <xf numFmtId="170" fontId="52" fillId="24" borderId="108" xfId="61" applyNumberFormat="1" applyFont="1" applyFill="1" applyBorder="1" applyProtection="1">
      <protection locked="0"/>
    </xf>
    <xf numFmtId="0" fontId="52" fillId="24" borderId="98" xfId="55" applyFont="1" applyFill="1" applyBorder="1" applyProtection="1">
      <protection locked="0"/>
    </xf>
    <xf numFmtId="166" fontId="52" fillId="24" borderId="0" xfId="29" applyNumberFormat="1" applyFont="1" applyFill="1" applyBorder="1" applyProtection="1"/>
    <xf numFmtId="0" fontId="52" fillId="24" borderId="0" xfId="55" applyFont="1" applyFill="1" applyProtection="1">
      <protection locked="0"/>
    </xf>
    <xf numFmtId="0" fontId="21" fillId="24" borderId="0" xfId="55" applyFont="1" applyFill="1" applyProtection="1">
      <protection locked="0"/>
    </xf>
    <xf numFmtId="44" fontId="5" fillId="27" borderId="0" xfId="55" applyNumberFormat="1" applyFont="1" applyFill="1" applyAlignment="1" applyProtection="1">
      <alignment horizontal="left"/>
      <protection locked="0"/>
    </xf>
    <xf numFmtId="164" fontId="5" fillId="24" borderId="0" xfId="55" applyNumberFormat="1" applyFont="1" applyFill="1" applyProtection="1">
      <protection locked="0"/>
    </xf>
    <xf numFmtId="41" fontId="52" fillId="24" borderId="97" xfId="55" applyNumberFormat="1" applyFont="1" applyFill="1" applyBorder="1" applyAlignment="1" applyProtection="1">
      <alignment horizontal="right"/>
      <protection locked="0"/>
    </xf>
    <xf numFmtId="41" fontId="52" fillId="24" borderId="7" xfId="55" applyNumberFormat="1" applyFont="1" applyFill="1" applyBorder="1" applyAlignment="1" applyProtection="1">
      <alignment horizontal="right"/>
      <protection locked="0"/>
    </xf>
    <xf numFmtId="41" fontId="52" fillId="24" borderId="98" xfId="55" applyNumberFormat="1" applyFont="1" applyFill="1" applyBorder="1" applyAlignment="1" applyProtection="1">
      <alignment horizontal="right"/>
      <protection locked="0"/>
    </xf>
    <xf numFmtId="0" fontId="50" fillId="0" borderId="0" xfId="55" applyFont="1" applyProtection="1">
      <protection locked="0"/>
    </xf>
    <xf numFmtId="166" fontId="52" fillId="24" borderId="10" xfId="29" applyNumberFormat="1" applyFont="1" applyFill="1" applyBorder="1" applyProtection="1"/>
    <xf numFmtId="0" fontId="52" fillId="0" borderId="0" xfId="55" applyFont="1" applyAlignment="1" applyProtection="1">
      <alignment vertical="top" wrapText="1"/>
      <protection locked="0"/>
    </xf>
    <xf numFmtId="0" fontId="52" fillId="0" borderId="0" xfId="55" applyFont="1" applyProtection="1">
      <protection locked="0"/>
    </xf>
    <xf numFmtId="166" fontId="122" fillId="24" borderId="0" xfId="29" applyNumberFormat="1" applyFont="1" applyFill="1" applyBorder="1" applyProtection="1"/>
    <xf numFmtId="0" fontId="123" fillId="0" borderId="0" xfId="55" applyFont="1" applyAlignment="1" applyProtection="1">
      <alignment horizontal="left" wrapText="1"/>
      <protection locked="0"/>
    </xf>
    <xf numFmtId="0" fontId="50" fillId="0" borderId="0" xfId="55" applyFont="1" applyAlignment="1" applyProtection="1">
      <alignment vertical="top" wrapText="1"/>
      <protection locked="0"/>
    </xf>
    <xf numFmtId="0" fontId="124" fillId="0" borderId="0" xfId="0" applyFont="1" applyProtection="1">
      <protection locked="0"/>
    </xf>
    <xf numFmtId="0" fontId="125" fillId="24" borderId="0" xfId="55" applyFont="1" applyFill="1" applyProtection="1">
      <protection locked="0"/>
    </xf>
    <xf numFmtId="0" fontId="126" fillId="0" borderId="0" xfId="0" applyFont="1" applyProtection="1">
      <protection locked="0"/>
    </xf>
    <xf numFmtId="0" fontId="127" fillId="0" borderId="0" xfId="0" applyFont="1" applyAlignment="1" applyProtection="1">
      <alignment vertical="top"/>
      <protection locked="0"/>
    </xf>
    <xf numFmtId="0" fontId="124" fillId="28" borderId="13" xfId="0" applyFont="1" applyFill="1" applyBorder="1" applyProtection="1">
      <protection locked="0"/>
    </xf>
    <xf numFmtId="0" fontId="124" fillId="0" borderId="53" xfId="0" applyFont="1" applyBorder="1" applyProtection="1">
      <protection locked="0"/>
    </xf>
    <xf numFmtId="0" fontId="124" fillId="27" borderId="0" xfId="0" applyFont="1" applyFill="1" applyProtection="1">
      <protection locked="0"/>
    </xf>
    <xf numFmtId="0" fontId="122" fillId="24" borderId="0" xfId="55" applyFont="1" applyFill="1" applyProtection="1">
      <protection locked="0"/>
    </xf>
    <xf numFmtId="0" fontId="128" fillId="27" borderId="0" xfId="0" applyFont="1" applyFill="1" applyProtection="1">
      <protection locked="0"/>
    </xf>
    <xf numFmtId="0" fontId="124" fillId="27" borderId="0" xfId="0" applyFont="1" applyFill="1" applyAlignment="1" applyProtection="1">
      <alignment horizontal="left" vertical="top" wrapText="1" indent="2"/>
      <protection locked="0"/>
    </xf>
    <xf numFmtId="0" fontId="124" fillId="27" borderId="0" xfId="0" applyFont="1" applyFill="1" applyAlignment="1" applyProtection="1">
      <alignment vertical="top" wrapText="1"/>
      <protection locked="0"/>
    </xf>
    <xf numFmtId="44" fontId="124" fillId="27" borderId="0" xfId="29" applyFont="1" applyFill="1" applyProtection="1">
      <protection locked="0"/>
    </xf>
    <xf numFmtId="44" fontId="124" fillId="0" borderId="13" xfId="29" applyFont="1" applyFill="1" applyBorder="1" applyAlignment="1" applyProtection="1">
      <alignment horizontal="left" vertical="top" wrapText="1"/>
      <protection locked="0"/>
    </xf>
    <xf numFmtId="0" fontId="124" fillId="27" borderId="0" xfId="0" applyFont="1" applyFill="1" applyAlignment="1" applyProtection="1">
      <alignment horizontal="left" indent="2"/>
      <protection locked="0"/>
    </xf>
    <xf numFmtId="44" fontId="124" fillId="43" borderId="16" xfId="29" applyFont="1" applyFill="1" applyBorder="1" applyAlignment="1" applyProtection="1">
      <alignment horizontal="left" vertical="top" wrapText="1"/>
    </xf>
    <xf numFmtId="9" fontId="124" fillId="27" borderId="0" xfId="61" applyFont="1" applyFill="1" applyProtection="1"/>
    <xf numFmtId="9" fontId="124" fillId="27" borderId="0" xfId="61" applyFont="1" applyFill="1" applyProtection="1">
      <protection locked="0"/>
    </xf>
    <xf numFmtId="0" fontId="129" fillId="0" borderId="0" xfId="0" applyFont="1" applyAlignment="1" applyProtection="1">
      <alignment horizontal="left"/>
      <protection locked="0"/>
    </xf>
    <xf numFmtId="0" fontId="129" fillId="0" borderId="80" xfId="0" applyFont="1" applyBorder="1" applyAlignment="1" applyProtection="1">
      <alignment horizontal="left"/>
      <protection locked="0"/>
    </xf>
    <xf numFmtId="0" fontId="124" fillId="0" borderId="0" xfId="0" applyFont="1" applyAlignment="1" applyProtection="1">
      <alignment horizontal="center"/>
      <protection locked="0"/>
    </xf>
    <xf numFmtId="0" fontId="125" fillId="0" borderId="0" xfId="55" applyFont="1" applyProtection="1">
      <protection locked="0"/>
    </xf>
    <xf numFmtId="0" fontId="129" fillId="0" borderId="0" xfId="0" applyFont="1" applyAlignment="1" applyProtection="1">
      <alignment horizontal="left" wrapText="1"/>
      <protection locked="0"/>
    </xf>
    <xf numFmtId="0" fontId="129" fillId="0" borderId="0" xfId="0" applyFont="1" applyAlignment="1" applyProtection="1">
      <alignment horizontal="left" wrapText="1" indent="1"/>
      <protection locked="0"/>
    </xf>
    <xf numFmtId="0" fontId="124" fillId="0" borderId="0" xfId="0" applyFont="1" applyAlignment="1" applyProtection="1">
      <alignment horizontal="left" wrapText="1"/>
      <protection locked="0"/>
    </xf>
    <xf numFmtId="0" fontId="130" fillId="0" borderId="0" xfId="55" applyFont="1" applyProtection="1">
      <protection locked="0"/>
    </xf>
    <xf numFmtId="0" fontId="130" fillId="0" borderId="0" xfId="55" applyFont="1" applyAlignment="1" applyProtection="1">
      <alignment horizontal="center" vertical="top" wrapText="1"/>
      <protection locked="0"/>
    </xf>
    <xf numFmtId="0" fontId="130" fillId="0" borderId="0" xfId="55" applyFont="1" applyAlignment="1" applyProtection="1">
      <alignment vertical="top" wrapText="1"/>
      <protection locked="0"/>
    </xf>
    <xf numFmtId="0" fontId="131" fillId="0" borderId="0" xfId="55" applyFont="1" applyAlignment="1" applyProtection="1">
      <alignment horizontal="center" vertical="top" wrapText="1"/>
      <protection locked="0"/>
    </xf>
    <xf numFmtId="0" fontId="131" fillId="0" borderId="0" xfId="55" applyFont="1" applyAlignment="1" applyProtection="1">
      <alignment wrapText="1"/>
      <protection locked="0"/>
    </xf>
    <xf numFmtId="0" fontId="132" fillId="0" borderId="0" xfId="55" applyFont="1" applyAlignment="1" applyProtection="1">
      <alignment wrapText="1"/>
      <protection locked="0"/>
    </xf>
    <xf numFmtId="0" fontId="123" fillId="0" borderId="0" xfId="55" applyFont="1" applyAlignment="1" applyProtection="1">
      <alignment wrapText="1"/>
      <protection locked="0"/>
    </xf>
    <xf numFmtId="0" fontId="130" fillId="0" borderId="0" xfId="55" applyFont="1" applyAlignment="1" applyProtection="1">
      <alignment vertical="top"/>
      <protection locked="0"/>
    </xf>
    <xf numFmtId="0" fontId="50" fillId="0" borderId="0" xfId="55" applyFont="1" applyAlignment="1" applyProtection="1">
      <alignment horizontal="left" vertical="top"/>
      <protection locked="0"/>
    </xf>
    <xf numFmtId="0" fontId="50" fillId="0" borderId="0" xfId="55" applyFont="1" applyAlignment="1" applyProtection="1">
      <alignment vertical="top"/>
      <protection locked="0"/>
    </xf>
    <xf numFmtId="0" fontId="50" fillId="0" borderId="0" xfId="55" applyFont="1" applyAlignment="1" applyProtection="1">
      <alignment horizontal="left" vertical="top" indent="1"/>
      <protection locked="0"/>
    </xf>
    <xf numFmtId="9" fontId="133" fillId="0" borderId="0" xfId="55" applyNumberFormat="1" applyFont="1" applyAlignment="1" applyProtection="1">
      <alignment horizontal="center" vertical="top" wrapText="1"/>
      <protection locked="0"/>
    </xf>
    <xf numFmtId="0" fontId="133" fillId="0" borderId="0" xfId="55" applyFont="1" applyAlignment="1" applyProtection="1">
      <alignment vertical="top" wrapText="1"/>
      <protection locked="0"/>
    </xf>
    <xf numFmtId="0" fontId="133" fillId="0" borderId="0" xfId="55" applyFont="1" applyAlignment="1" applyProtection="1">
      <alignment horizontal="center" vertical="top" wrapText="1"/>
      <protection locked="0"/>
    </xf>
    <xf numFmtId="0" fontId="134" fillId="0" borderId="0" xfId="55" applyFont="1" applyAlignment="1" applyProtection="1">
      <alignment vertical="top" wrapText="1"/>
      <protection locked="0"/>
    </xf>
    <xf numFmtId="0" fontId="135" fillId="0" borderId="0" xfId="55" applyFont="1" applyAlignment="1" applyProtection="1">
      <alignment vertical="top" wrapText="1"/>
      <protection locked="0"/>
    </xf>
    <xf numFmtId="0" fontId="50" fillId="0" borderId="0" xfId="55" applyFont="1" applyAlignment="1" applyProtection="1">
      <alignment horizontal="left"/>
      <protection locked="0"/>
    </xf>
    <xf numFmtId="0" fontId="136" fillId="0" borderId="0" xfId="55" applyFont="1" applyAlignment="1" applyProtection="1">
      <alignment horizontal="center" vertical="top" wrapText="1"/>
      <protection locked="0"/>
    </xf>
    <xf numFmtId="0" fontId="136" fillId="0" borderId="0" xfId="55" applyFont="1" applyAlignment="1" applyProtection="1">
      <alignment vertical="top" wrapText="1"/>
      <protection locked="0"/>
    </xf>
    <xf numFmtId="0" fontId="131" fillId="0" borderId="0" xfId="55" applyFont="1" applyAlignment="1" applyProtection="1">
      <alignment vertical="top" wrapText="1"/>
      <protection locked="0"/>
    </xf>
    <xf numFmtId="0" fontId="137" fillId="0" borderId="0" xfId="55" applyFont="1" applyAlignment="1" applyProtection="1">
      <alignment vertical="top" wrapText="1"/>
      <protection locked="0"/>
    </xf>
    <xf numFmtId="0" fontId="130" fillId="0" borderId="0" xfId="55" applyFont="1" applyAlignment="1" applyProtection="1">
      <alignment horizontal="left"/>
      <protection locked="0"/>
    </xf>
    <xf numFmtId="0" fontId="50" fillId="0" borderId="0" xfId="55" applyFont="1" applyAlignment="1" applyProtection="1">
      <alignment vertical="center" wrapText="1"/>
      <protection locked="0"/>
    </xf>
    <xf numFmtId="0" fontId="50" fillId="0" borderId="0" xfId="55" applyFont="1" applyAlignment="1" applyProtection="1">
      <alignment horizontal="center" vertical="center" wrapText="1"/>
      <protection locked="0"/>
    </xf>
    <xf numFmtId="0" fontId="138" fillId="0" borderId="0" xfId="38" applyFont="1" applyFill="1" applyBorder="1" applyAlignment="1" applyProtection="1">
      <alignment horizontal="left" indent="1"/>
      <protection locked="0"/>
    </xf>
    <xf numFmtId="0" fontId="50" fillId="0" borderId="0" xfId="55" applyFont="1" applyAlignment="1" applyProtection="1">
      <alignment horizontal="left" indent="1"/>
      <protection locked="0"/>
    </xf>
    <xf numFmtId="0" fontId="130" fillId="0" borderId="0" xfId="55" applyFont="1" applyAlignment="1" applyProtection="1">
      <alignment horizontal="center" wrapText="1"/>
      <protection locked="0"/>
    </xf>
    <xf numFmtId="0" fontId="130" fillId="0" borderId="0" xfId="55" applyFont="1" applyAlignment="1" applyProtection="1">
      <alignment horizontal="right" vertical="top"/>
      <protection locked="0"/>
    </xf>
    <xf numFmtId="0" fontId="130" fillId="0" borderId="0" xfId="55" applyFont="1" applyAlignment="1" applyProtection="1">
      <alignment wrapText="1"/>
      <protection locked="0"/>
    </xf>
    <xf numFmtId="0" fontId="132" fillId="0" borderId="0" xfId="55" applyFont="1" applyAlignment="1" applyProtection="1">
      <alignment vertical="top" wrapText="1"/>
      <protection locked="0"/>
    </xf>
    <xf numFmtId="0" fontId="136" fillId="0" borderId="0" xfId="55" applyFont="1" applyAlignment="1" applyProtection="1">
      <alignment horizontal="left" vertical="top" wrapText="1"/>
      <protection locked="0"/>
    </xf>
    <xf numFmtId="0" fontId="137" fillId="0" borderId="0" xfId="55" applyFont="1" applyAlignment="1" applyProtection="1">
      <alignment horizontal="center" vertical="top" wrapText="1"/>
      <protection locked="0"/>
    </xf>
    <xf numFmtId="0" fontId="139" fillId="0" borderId="0" xfId="0" applyFont="1"/>
    <xf numFmtId="0" fontId="128" fillId="0" borderId="0" xfId="0" applyFont="1" applyAlignment="1">
      <alignment horizontal="center"/>
    </xf>
    <xf numFmtId="0" fontId="124" fillId="0" borderId="0" xfId="0" applyFont="1"/>
    <xf numFmtId="0" fontId="124" fillId="0" borderId="0" xfId="0" applyFont="1" applyAlignment="1">
      <alignment wrapText="1"/>
    </xf>
    <xf numFmtId="0" fontId="124" fillId="28" borderId="88" xfId="0" applyFont="1" applyFill="1" applyBorder="1" applyAlignment="1">
      <alignment wrapText="1"/>
    </xf>
    <xf numFmtId="0" fontId="124" fillId="28" borderId="0" xfId="0" applyFont="1" applyFill="1" applyAlignment="1">
      <alignment wrapText="1"/>
    </xf>
    <xf numFmtId="0" fontId="124" fillId="28" borderId="81" xfId="0" applyFont="1" applyFill="1" applyBorder="1" applyAlignment="1">
      <alignment wrapText="1"/>
    </xf>
    <xf numFmtId="49" fontId="124" fillId="28" borderId="88" xfId="0" applyNumberFormat="1" applyFont="1" applyFill="1" applyBorder="1"/>
    <xf numFmtId="49" fontId="124" fillId="28" borderId="88" xfId="0" quotePrefix="1" applyNumberFormat="1" applyFont="1" applyFill="1" applyBorder="1" applyAlignment="1">
      <alignment vertical="top"/>
    </xf>
    <xf numFmtId="49" fontId="124" fillId="0" borderId="0" xfId="0" applyNumberFormat="1" applyFont="1"/>
    <xf numFmtId="49" fontId="124" fillId="28" borderId="88" xfId="0" quotePrefix="1" applyNumberFormat="1" applyFont="1" applyFill="1" applyBorder="1" applyAlignment="1">
      <alignment horizontal="left" vertical="top"/>
    </xf>
    <xf numFmtId="0" fontId="124" fillId="28" borderId="84" xfId="0" quotePrefix="1" applyFont="1" applyFill="1" applyBorder="1" applyAlignment="1">
      <alignment horizontal="left" vertical="top"/>
    </xf>
    <xf numFmtId="0" fontId="124" fillId="28" borderId="10" xfId="0" applyFont="1" applyFill="1" applyBorder="1" applyAlignment="1">
      <alignment horizontal="left" vertical="top" wrapText="1"/>
    </xf>
    <xf numFmtId="0" fontId="124" fillId="28" borderId="85" xfId="0" applyFont="1" applyFill="1" applyBorder="1" applyAlignment="1">
      <alignment horizontal="left" vertical="top" wrapText="1"/>
    </xf>
    <xf numFmtId="0" fontId="124" fillId="0" borderId="0" xfId="0" applyFont="1" applyAlignment="1">
      <alignment horizontal="left" wrapText="1"/>
    </xf>
    <xf numFmtId="0" fontId="124" fillId="0" borderId="0" xfId="0" applyFont="1" applyAlignment="1">
      <alignment horizontal="center"/>
    </xf>
    <xf numFmtId="0" fontId="140" fillId="0" borderId="0" xfId="66" applyFont="1" applyProtection="1"/>
    <xf numFmtId="0" fontId="141" fillId="0" borderId="0" xfId="0" applyFont="1" applyAlignment="1">
      <alignment vertical="top" wrapText="1"/>
    </xf>
    <xf numFmtId="164" fontId="124" fillId="0" borderId="0" xfId="0" applyNumberFormat="1" applyFont="1" applyAlignment="1">
      <alignment wrapText="1"/>
    </xf>
    <xf numFmtId="0" fontId="141" fillId="0" borderId="0" xfId="0" applyFont="1" applyAlignment="1">
      <alignment wrapText="1"/>
    </xf>
    <xf numFmtId="164" fontId="124" fillId="27" borderId="0" xfId="0" applyNumberFormat="1" applyFont="1" applyFill="1" applyAlignment="1">
      <alignment wrapText="1"/>
    </xf>
    <xf numFmtId="42" fontId="124" fillId="45" borderId="13" xfId="0" applyNumberFormat="1" applyFont="1" applyFill="1" applyBorder="1" applyAlignment="1">
      <alignment wrapText="1"/>
    </xf>
    <xf numFmtId="0" fontId="139" fillId="0" borderId="0" xfId="0" quotePrefix="1" applyFont="1"/>
    <xf numFmtId="0" fontId="139" fillId="0" borderId="10" xfId="0" quotePrefix="1" applyFont="1" applyBorder="1"/>
    <xf numFmtId="0" fontId="124" fillId="0" borderId="10" xfId="0" applyFont="1" applyBorder="1"/>
    <xf numFmtId="0" fontId="139" fillId="0" borderId="10" xfId="0" applyFont="1" applyBorder="1"/>
    <xf numFmtId="0" fontId="124" fillId="0" borderId="349" xfId="0" applyFont="1" applyBorder="1"/>
    <xf numFmtId="0" fontId="139" fillId="0" borderId="154" xfId="0" applyFont="1" applyBorder="1"/>
    <xf numFmtId="0" fontId="124" fillId="0" borderId="155" xfId="0" applyFont="1" applyBorder="1"/>
    <xf numFmtId="0" fontId="139" fillId="0" borderId="156" xfId="0" applyFont="1" applyBorder="1" applyAlignment="1">
      <alignment horizontal="center"/>
    </xf>
    <xf numFmtId="0" fontId="139" fillId="0" borderId="0" xfId="0" applyFont="1" applyAlignment="1">
      <alignment horizontal="center"/>
    </xf>
    <xf numFmtId="0" fontId="139" fillId="0" borderId="33" xfId="0" applyFont="1" applyBorder="1"/>
    <xf numFmtId="0" fontId="139" fillId="0" borderId="34" xfId="0" applyFont="1" applyBorder="1" applyAlignment="1">
      <alignment horizontal="center"/>
    </xf>
    <xf numFmtId="0" fontId="124" fillId="0" borderId="33" xfId="0" applyFont="1" applyBorder="1"/>
    <xf numFmtId="0" fontId="124" fillId="0" borderId="0" xfId="0" applyFont="1" applyAlignment="1">
      <alignment horizontal="left" vertical="top"/>
    </xf>
    <xf numFmtId="0" fontId="139" fillId="0" borderId="0" xfId="0" applyFont="1" applyAlignment="1">
      <alignment horizontal="left" vertical="top" wrapText="1"/>
    </xf>
    <xf numFmtId="0" fontId="124" fillId="0" borderId="40" xfId="0" applyFont="1" applyBorder="1"/>
    <xf numFmtId="0" fontId="124" fillId="0" borderId="41" xfId="0" applyFont="1" applyBorder="1"/>
    <xf numFmtId="0" fontId="139" fillId="0" borderId="41" xfId="0" applyFont="1" applyBorder="1" applyAlignment="1">
      <alignment horizontal="left" vertical="top" wrapText="1"/>
    </xf>
    <xf numFmtId="0" fontId="124" fillId="0" borderId="42" xfId="0" applyFont="1" applyBorder="1"/>
    <xf numFmtId="42" fontId="124" fillId="0" borderId="0" xfId="0" applyNumberFormat="1" applyFont="1" applyAlignment="1">
      <alignment wrapText="1"/>
    </xf>
    <xf numFmtId="0" fontId="139" fillId="0" borderId="0" xfId="0" applyFont="1" applyAlignment="1">
      <alignment horizontal="left"/>
    </xf>
    <xf numFmtId="0" fontId="124" fillId="0" borderId="0" xfId="0" applyFont="1" applyAlignment="1">
      <alignment horizontal="left" indent="1"/>
    </xf>
    <xf numFmtId="0" fontId="124" fillId="0" borderId="0" xfId="0" applyFont="1" applyAlignment="1">
      <alignment horizontal="left"/>
    </xf>
    <xf numFmtId="0" fontId="50" fillId="0" borderId="212" xfId="0" applyFont="1" applyBorder="1"/>
    <xf numFmtId="0" fontId="50" fillId="0" borderId="211" xfId="0" applyFont="1" applyBorder="1"/>
    <xf numFmtId="0" fontId="125" fillId="0" borderId="211" xfId="0" applyFont="1" applyBorder="1"/>
    <xf numFmtId="0" fontId="125" fillId="0" borderId="323" xfId="0" applyFont="1" applyBorder="1"/>
    <xf numFmtId="0" fontId="50" fillId="0" borderId="169" xfId="0" applyFont="1" applyBorder="1"/>
    <xf numFmtId="0" fontId="125" fillId="0" borderId="34" xfId="0" applyFont="1" applyBorder="1"/>
    <xf numFmtId="0" fontId="50" fillId="0" borderId="0" xfId="0" applyFont="1"/>
    <xf numFmtId="0" fontId="125" fillId="0" borderId="0" xfId="0" applyFont="1"/>
    <xf numFmtId="0" fontId="122" fillId="0" borderId="0" xfId="0" applyFont="1"/>
    <xf numFmtId="0" fontId="50" fillId="34" borderId="10" xfId="0" applyFont="1" applyFill="1" applyBorder="1" applyProtection="1">
      <protection locked="0"/>
    </xf>
    <xf numFmtId="0" fontId="50" fillId="0" borderId="34" xfId="0" applyFont="1" applyBorder="1"/>
    <xf numFmtId="0" fontId="52" fillId="0" borderId="0" xfId="0" applyFont="1"/>
    <xf numFmtId="0" fontId="50" fillId="37" borderId="31" xfId="0" applyFont="1" applyFill="1" applyBorder="1"/>
    <xf numFmtId="5" fontId="130" fillId="28" borderId="199" xfId="0" applyNumberFormat="1" applyFont="1" applyFill="1" applyBorder="1" applyAlignment="1" applyProtection="1">
      <alignment vertical="center" wrapText="1"/>
      <protection locked="0"/>
    </xf>
    <xf numFmtId="0" fontId="50" fillId="37" borderId="0" xfId="0" applyFont="1" applyFill="1"/>
    <xf numFmtId="5" fontId="130" fillId="28" borderId="91" xfId="0" applyNumberFormat="1" applyFont="1" applyFill="1" applyBorder="1" applyAlignment="1" applyProtection="1">
      <alignment vertical="center" wrapText="1"/>
      <protection locked="0"/>
    </xf>
    <xf numFmtId="5" fontId="50" fillId="0" borderId="0" xfId="0" applyNumberFormat="1" applyFont="1"/>
    <xf numFmtId="0" fontId="50" fillId="37" borderId="41" xfId="0" applyFont="1" applyFill="1" applyBorder="1"/>
    <xf numFmtId="5" fontId="134" fillId="0" borderId="41" xfId="0" applyNumberFormat="1" applyFont="1" applyBorder="1" applyAlignment="1">
      <alignment vertical="center"/>
    </xf>
    <xf numFmtId="5" fontId="134" fillId="0" borderId="0" xfId="0" applyNumberFormat="1" applyFont="1" applyAlignment="1">
      <alignment vertical="center"/>
    </xf>
    <xf numFmtId="0" fontId="130" fillId="0" borderId="0" xfId="0" applyFont="1" applyAlignment="1">
      <alignment horizontal="center" vertical="center" wrapText="1"/>
    </xf>
    <xf numFmtId="5" fontId="130" fillId="0" borderId="0" xfId="0" applyNumberFormat="1" applyFont="1" applyAlignment="1">
      <alignment horizontal="center" vertical="center" wrapText="1"/>
    </xf>
    <xf numFmtId="0" fontId="50" fillId="0" borderId="31" xfId="0" applyFont="1" applyBorder="1"/>
    <xf numFmtId="9" fontId="50" fillId="38" borderId="193" xfId="0" applyNumberFormat="1" applyFont="1" applyFill="1" applyBorder="1" applyAlignment="1">
      <alignment vertical="center"/>
    </xf>
    <xf numFmtId="42" fontId="50" fillId="38" borderId="197" xfId="0" applyNumberFormat="1" applyFont="1" applyFill="1" applyBorder="1" applyAlignment="1">
      <alignment vertical="center"/>
    </xf>
    <xf numFmtId="42" fontId="50" fillId="34" borderId="209" xfId="0" applyNumberFormat="1" applyFont="1" applyFill="1" applyBorder="1" applyAlignment="1">
      <alignment vertical="center"/>
    </xf>
    <xf numFmtId="42" fontId="50" fillId="0" borderId="208" xfId="0" applyNumberFormat="1" applyFont="1" applyBorder="1" applyAlignment="1" applyProtection="1">
      <alignment vertical="center"/>
      <protection locked="0"/>
    </xf>
    <xf numFmtId="42" fontId="50" fillId="0" borderId="207" xfId="0" applyNumberFormat="1" applyFont="1" applyBorder="1" applyAlignment="1" applyProtection="1">
      <alignment vertical="center"/>
      <protection locked="0"/>
    </xf>
    <xf numFmtId="42" fontId="50" fillId="37" borderId="31" xfId="0" applyNumberFormat="1" applyFont="1" applyFill="1" applyBorder="1"/>
    <xf numFmtId="42" fontId="50" fillId="34" borderId="190" xfId="0" applyNumberFormat="1" applyFont="1" applyFill="1" applyBorder="1" applyAlignment="1">
      <alignment vertical="center"/>
    </xf>
    <xf numFmtId="42" fontId="50" fillId="0" borderId="174" xfId="0" applyNumberFormat="1" applyFont="1" applyBorder="1" applyAlignment="1" applyProtection="1">
      <alignment vertical="center"/>
      <protection locked="0"/>
    </xf>
    <xf numFmtId="42" fontId="50" fillId="0" borderId="189" xfId="0" applyNumberFormat="1" applyFont="1" applyBorder="1" applyAlignment="1" applyProtection="1">
      <alignment vertical="center"/>
      <protection locked="0"/>
    </xf>
    <xf numFmtId="9" fontId="50" fillId="38" borderId="188" xfId="0" applyNumberFormat="1" applyFont="1" applyFill="1" applyBorder="1" applyAlignment="1">
      <alignment vertical="center"/>
    </xf>
    <xf numFmtId="42" fontId="50" fillId="38" borderId="196" xfId="0" applyNumberFormat="1" applyFont="1" applyFill="1" applyBorder="1" applyAlignment="1">
      <alignment vertical="center"/>
    </xf>
    <xf numFmtId="42" fontId="50" fillId="34" borderId="206" xfId="0" applyNumberFormat="1" applyFont="1" applyFill="1" applyBorder="1" applyAlignment="1">
      <alignment vertical="center"/>
    </xf>
    <xf numFmtId="42" fontId="50" fillId="0" borderId="205" xfId="0" applyNumberFormat="1" applyFont="1" applyBorder="1" applyAlignment="1" applyProtection="1">
      <alignment vertical="center"/>
      <protection locked="0"/>
    </xf>
    <xf numFmtId="42" fontId="50" fillId="0" borderId="204" xfId="0" applyNumberFormat="1" applyFont="1" applyBorder="1" applyAlignment="1" applyProtection="1">
      <alignment vertical="center"/>
      <protection locked="0"/>
    </xf>
    <xf numFmtId="42" fontId="50" fillId="37" borderId="0" xfId="0" applyNumberFormat="1" applyFont="1" applyFill="1"/>
    <xf numFmtId="42" fontId="50" fillId="34" borderId="186" xfId="0" applyNumberFormat="1" applyFont="1" applyFill="1" applyBorder="1" applyAlignment="1">
      <alignment vertical="center"/>
    </xf>
    <xf numFmtId="42" fontId="50" fillId="0" borderId="185" xfId="0" applyNumberFormat="1" applyFont="1" applyBorder="1" applyAlignment="1" applyProtection="1">
      <alignment vertical="center"/>
      <protection locked="0"/>
    </xf>
    <xf numFmtId="42" fontId="50" fillId="0" borderId="184" xfId="0" applyNumberFormat="1" applyFont="1" applyBorder="1" applyAlignment="1" applyProtection="1">
      <alignment vertical="center"/>
      <protection locked="0"/>
    </xf>
    <xf numFmtId="5" fontId="50" fillId="0" borderId="0" xfId="0" applyNumberFormat="1" applyFont="1" applyAlignment="1">
      <alignment vertical="center"/>
    </xf>
    <xf numFmtId="0" fontId="50" fillId="0" borderId="0" xfId="0" applyFont="1" applyAlignment="1">
      <alignment vertical="center"/>
    </xf>
    <xf numFmtId="0" fontId="132" fillId="0" borderId="0" xfId="0" applyFont="1" applyAlignment="1">
      <alignment vertical="center"/>
    </xf>
    <xf numFmtId="42" fontId="50" fillId="38" borderId="195" xfId="0" applyNumberFormat="1" applyFont="1" applyFill="1" applyBorder="1" applyAlignment="1">
      <alignment vertical="center"/>
    </xf>
    <xf numFmtId="42" fontId="50" fillId="34" borderId="203" xfId="0" applyNumberFormat="1" applyFont="1" applyFill="1" applyBorder="1" applyAlignment="1">
      <alignment vertical="center"/>
    </xf>
    <xf numFmtId="42" fontId="50" fillId="0" borderId="202" xfId="0" applyNumberFormat="1" applyFont="1" applyBorder="1" applyAlignment="1" applyProtection="1">
      <alignment vertical="center" wrapText="1"/>
      <protection locked="0"/>
    </xf>
    <xf numFmtId="42" fontId="50" fillId="0" borderId="201" xfId="0" applyNumberFormat="1" applyFont="1" applyBorder="1" applyAlignment="1" applyProtection="1">
      <alignment vertical="center" wrapText="1"/>
      <protection locked="0"/>
    </xf>
    <xf numFmtId="42" fontId="50" fillId="34" borderId="181" xfId="0" applyNumberFormat="1" applyFont="1" applyFill="1" applyBorder="1" applyAlignment="1">
      <alignment vertical="center" wrapText="1"/>
    </xf>
    <xf numFmtId="42" fontId="50" fillId="0" borderId="180" xfId="0" applyNumberFormat="1" applyFont="1" applyBorder="1" applyAlignment="1" applyProtection="1">
      <alignment vertical="center" wrapText="1"/>
      <protection locked="0"/>
    </xf>
    <xf numFmtId="42" fontId="50" fillId="0" borderId="179" xfId="0" applyNumberFormat="1" applyFont="1" applyBorder="1" applyAlignment="1" applyProtection="1">
      <alignment vertical="center" wrapText="1"/>
      <protection locked="0"/>
    </xf>
    <xf numFmtId="5" fontId="130" fillId="0" borderId="0" xfId="0" applyNumberFormat="1" applyFont="1" applyAlignment="1">
      <alignment vertical="center"/>
    </xf>
    <xf numFmtId="9" fontId="50" fillId="38" borderId="61" xfId="0" applyNumberFormat="1" applyFont="1" applyFill="1" applyBorder="1" applyAlignment="1">
      <alignment vertical="center"/>
    </xf>
    <xf numFmtId="42" fontId="50" fillId="38" borderId="62" xfId="0" applyNumberFormat="1" applyFont="1" applyFill="1" applyBorder="1" applyAlignment="1">
      <alignment vertical="center"/>
    </xf>
    <xf numFmtId="42" fontId="50" fillId="34" borderId="172" xfId="0" applyNumberFormat="1" applyFont="1" applyFill="1" applyBorder="1" applyAlignment="1">
      <alignment vertical="center"/>
    </xf>
    <xf numFmtId="42" fontId="50" fillId="36" borderId="176" xfId="0" applyNumberFormat="1" applyFont="1" applyFill="1" applyBorder="1" applyAlignment="1">
      <alignment vertical="center"/>
    </xf>
    <xf numFmtId="42" fontId="50" fillId="36" borderId="178" xfId="0" applyNumberFormat="1" applyFont="1" applyFill="1" applyBorder="1" applyAlignment="1">
      <alignment vertical="center"/>
    </xf>
    <xf numFmtId="42" fontId="50" fillId="37" borderId="177" xfId="0" applyNumberFormat="1" applyFont="1" applyFill="1" applyBorder="1"/>
    <xf numFmtId="42" fontId="50" fillId="36" borderId="170" xfId="0" applyNumberFormat="1" applyFont="1" applyFill="1" applyBorder="1" applyAlignment="1">
      <alignment vertical="center"/>
    </xf>
    <xf numFmtId="42" fontId="50" fillId="36" borderId="175" xfId="0" applyNumberFormat="1" applyFont="1" applyFill="1" applyBorder="1" applyAlignment="1">
      <alignment vertical="center"/>
    </xf>
    <xf numFmtId="42" fontId="50" fillId="0" borderId="0" xfId="0" applyNumberFormat="1" applyFont="1" applyAlignment="1">
      <alignment vertical="center"/>
    </xf>
    <xf numFmtId="5" fontId="50" fillId="0" borderId="31" xfId="0" applyNumberFormat="1" applyFont="1" applyBorder="1" applyAlignment="1">
      <alignment vertical="center"/>
    </xf>
    <xf numFmtId="42" fontId="50" fillId="36" borderId="192" xfId="0" applyNumberFormat="1" applyFont="1" applyFill="1" applyBorder="1" applyAlignment="1">
      <alignment vertical="center"/>
    </xf>
    <xf numFmtId="42" fontId="50" fillId="0" borderId="191" xfId="0" applyNumberFormat="1" applyFont="1" applyBorder="1" applyAlignment="1" applyProtection="1">
      <alignment vertical="center"/>
      <protection locked="0"/>
    </xf>
    <xf numFmtId="42" fontId="50" fillId="36" borderId="190" xfId="0" applyNumberFormat="1" applyFont="1" applyFill="1" applyBorder="1" applyAlignment="1">
      <alignment vertical="center"/>
    </xf>
    <xf numFmtId="42" fontId="50" fillId="34" borderId="185" xfId="0" applyNumberFormat="1" applyFont="1" applyFill="1" applyBorder="1" applyAlignment="1">
      <alignment vertical="center"/>
    </xf>
    <xf numFmtId="166" fontId="127" fillId="0" borderId="183" xfId="0" applyNumberFormat="1" applyFont="1" applyBorder="1" applyProtection="1">
      <protection locked="0"/>
    </xf>
    <xf numFmtId="42" fontId="50" fillId="0" borderId="187" xfId="0" applyNumberFormat="1" applyFont="1" applyBorder="1" applyAlignment="1" applyProtection="1">
      <alignment vertical="center"/>
      <protection locked="0"/>
    </xf>
    <xf numFmtId="42" fontId="50" fillId="34" borderId="183" xfId="0" applyNumberFormat="1" applyFont="1" applyFill="1" applyBorder="1" applyAlignment="1">
      <alignment vertical="center"/>
    </xf>
    <xf numFmtId="9" fontId="50" fillId="34" borderId="82" xfId="0" applyNumberFormat="1" applyFont="1" applyFill="1" applyBorder="1" applyAlignment="1">
      <alignment vertical="center"/>
    </xf>
    <xf numFmtId="9" fontId="50" fillId="0" borderId="0" xfId="0" applyNumberFormat="1" applyFont="1" applyAlignment="1">
      <alignment vertical="center"/>
    </xf>
    <xf numFmtId="42" fontId="50" fillId="34" borderId="200" xfId="0" applyNumberFormat="1" applyFont="1" applyFill="1" applyBorder="1" applyAlignment="1">
      <alignment vertical="center"/>
    </xf>
    <xf numFmtId="42" fontId="50" fillId="0" borderId="180" xfId="0" applyNumberFormat="1" applyFont="1" applyBorder="1" applyAlignment="1" applyProtection="1">
      <alignment vertical="center"/>
      <protection locked="0"/>
    </xf>
    <xf numFmtId="42" fontId="50" fillId="0" borderId="182" xfId="0" applyNumberFormat="1" applyFont="1" applyBorder="1" applyAlignment="1" applyProtection="1">
      <alignment vertical="center"/>
      <protection locked="0"/>
    </xf>
    <xf numFmtId="42" fontId="50" fillId="34" borderId="181" xfId="0" applyNumberFormat="1" applyFont="1" applyFill="1" applyBorder="1" applyAlignment="1">
      <alignment vertical="center"/>
    </xf>
    <xf numFmtId="42" fontId="50" fillId="0" borderId="179" xfId="0" applyNumberFormat="1" applyFont="1" applyBorder="1" applyAlignment="1" applyProtection="1">
      <alignment vertical="center"/>
      <protection locked="0"/>
    </xf>
    <xf numFmtId="0" fontId="50" fillId="0" borderId="167" xfId="0" applyFont="1" applyBorder="1"/>
    <xf numFmtId="5" fontId="50" fillId="0" borderId="166" xfId="0" applyNumberFormat="1" applyFont="1" applyBorder="1" applyAlignment="1">
      <alignment vertical="center"/>
    </xf>
    <xf numFmtId="0" fontId="50" fillId="0" borderId="194" xfId="0" applyFont="1" applyBorder="1"/>
    <xf numFmtId="42" fontId="144" fillId="0" borderId="194" xfId="0" applyNumberFormat="1" applyFont="1" applyBorder="1" applyAlignment="1">
      <alignment horizontal="center" vertical="center"/>
    </xf>
    <xf numFmtId="42" fontId="50" fillId="0" borderId="194" xfId="0" applyNumberFormat="1" applyFont="1" applyBorder="1" applyAlignment="1">
      <alignment vertical="center"/>
    </xf>
    <xf numFmtId="42" fontId="50" fillId="37" borderId="194" xfId="0" applyNumberFormat="1" applyFont="1" applyFill="1" applyBorder="1"/>
    <xf numFmtId="42" fontId="50" fillId="0" borderId="185" xfId="0" applyNumberFormat="1" applyFont="1" applyBorder="1" applyAlignment="1" applyProtection="1">
      <alignment vertical="center" wrapText="1"/>
      <protection locked="0"/>
    </xf>
    <xf numFmtId="42" fontId="50" fillId="0" borderId="187" xfId="0" applyNumberFormat="1" applyFont="1" applyBorder="1" applyAlignment="1" applyProtection="1">
      <alignment vertical="center" wrapText="1"/>
      <protection locked="0"/>
    </xf>
    <xf numFmtId="42" fontId="50" fillId="0" borderId="184" xfId="0" applyNumberFormat="1" applyFont="1" applyBorder="1" applyAlignment="1" applyProtection="1">
      <alignment vertical="center" wrapText="1"/>
      <protection locked="0"/>
    </xf>
    <xf numFmtId="0" fontId="50" fillId="0" borderId="0" xfId="0" applyFont="1" applyAlignment="1">
      <alignment horizontal="left" vertical="center"/>
    </xf>
    <xf numFmtId="42" fontId="50" fillId="0" borderId="182" xfId="0" applyNumberFormat="1" applyFont="1" applyBorder="1" applyAlignment="1" applyProtection="1">
      <alignment vertical="center" wrapText="1"/>
      <protection locked="0"/>
    </xf>
    <xf numFmtId="42" fontId="144" fillId="0" borderId="31" xfId="0" applyNumberFormat="1" applyFont="1" applyBorder="1" applyAlignment="1">
      <alignment horizontal="center" vertical="center"/>
    </xf>
    <xf numFmtId="42" fontId="50" fillId="0" borderId="31" xfId="0" applyNumberFormat="1" applyFont="1" applyBorder="1" applyAlignment="1">
      <alignment vertical="center"/>
    </xf>
    <xf numFmtId="42" fontId="50" fillId="0" borderId="337" xfId="0" applyNumberFormat="1" applyFont="1" applyBorder="1" applyAlignment="1" applyProtection="1">
      <alignment vertical="center"/>
      <protection locked="0"/>
    </xf>
    <xf numFmtId="42" fontId="50" fillId="38" borderId="293" xfId="0" applyNumberFormat="1" applyFont="1" applyFill="1" applyBorder="1" applyAlignment="1">
      <alignment vertical="center"/>
    </xf>
    <xf numFmtId="42" fontId="50" fillId="0" borderId="338" xfId="0" applyNumberFormat="1" applyFont="1" applyBorder="1" applyAlignment="1" applyProtection="1">
      <alignment vertical="center"/>
      <protection locked="0"/>
    </xf>
    <xf numFmtId="42" fontId="50" fillId="0" borderId="295" xfId="0" applyNumberFormat="1" applyFont="1" applyBorder="1" applyAlignment="1" applyProtection="1">
      <alignment vertical="center"/>
      <protection locked="0"/>
    </xf>
    <xf numFmtId="42" fontId="50" fillId="0" borderId="299" xfId="0" applyNumberFormat="1" applyFont="1" applyBorder="1" applyAlignment="1" applyProtection="1">
      <alignment vertical="center"/>
      <protection locked="0"/>
    </xf>
    <xf numFmtId="42" fontId="50" fillId="0" borderId="296" xfId="0" applyNumberFormat="1" applyFont="1" applyBorder="1" applyAlignment="1" applyProtection="1">
      <alignment vertical="center"/>
      <protection locked="0"/>
    </xf>
    <xf numFmtId="42" fontId="50" fillId="34" borderId="317" xfId="0" applyNumberFormat="1" applyFont="1" applyFill="1" applyBorder="1" applyAlignment="1">
      <alignment vertical="center"/>
    </xf>
    <xf numFmtId="42" fontId="50" fillId="0" borderId="294" xfId="0" applyNumberFormat="1" applyFont="1" applyBorder="1" applyAlignment="1" applyProtection="1">
      <alignment vertical="center"/>
      <protection locked="0"/>
    </xf>
    <xf numFmtId="42" fontId="50" fillId="0" borderId="305" xfId="0" applyNumberFormat="1" applyFont="1" applyBorder="1" applyAlignment="1" applyProtection="1">
      <alignment vertical="center"/>
      <protection locked="0"/>
    </xf>
    <xf numFmtId="42" fontId="50" fillId="38" borderId="292" xfId="0" applyNumberFormat="1" applyFont="1" applyFill="1" applyBorder="1" applyAlignment="1">
      <alignment vertical="center"/>
    </xf>
    <xf numFmtId="42" fontId="50" fillId="0" borderId="303" xfId="0" applyNumberFormat="1" applyFont="1" applyBorder="1" applyAlignment="1" applyProtection="1">
      <alignment vertical="center"/>
      <protection locked="0"/>
    </xf>
    <xf numFmtId="42" fontId="50" fillId="0" borderId="300" xfId="0" applyNumberFormat="1" applyFont="1" applyBorder="1" applyAlignment="1" applyProtection="1">
      <alignment vertical="center"/>
      <protection locked="0"/>
    </xf>
    <xf numFmtId="42" fontId="50" fillId="0" borderId="301" xfId="0" applyNumberFormat="1" applyFont="1" applyBorder="1" applyAlignment="1" applyProtection="1">
      <alignment vertical="center"/>
      <protection locked="0"/>
    </xf>
    <xf numFmtId="42" fontId="50" fillId="34" borderId="327" xfId="0" applyNumberFormat="1" applyFont="1" applyFill="1" applyBorder="1" applyAlignment="1">
      <alignment vertical="center"/>
    </xf>
    <xf numFmtId="42" fontId="50" fillId="0" borderId="304" xfId="0" applyNumberFormat="1" applyFont="1" applyBorder="1" applyAlignment="1" applyProtection="1">
      <alignment vertical="center"/>
      <protection locked="0"/>
    </xf>
    <xf numFmtId="42" fontId="50" fillId="36" borderId="322" xfId="0" applyNumberFormat="1" applyFont="1" applyFill="1" applyBorder="1" applyAlignment="1">
      <alignment vertical="center"/>
    </xf>
    <xf numFmtId="42" fontId="50" fillId="36" borderId="312" xfId="0" applyNumberFormat="1" applyFont="1" applyFill="1" applyBorder="1" applyAlignment="1">
      <alignment vertical="center"/>
    </xf>
    <xf numFmtId="42" fontId="50" fillId="36" borderId="311" xfId="0" applyNumberFormat="1" applyFont="1" applyFill="1" applyBorder="1" applyAlignment="1">
      <alignment vertical="center"/>
    </xf>
    <xf numFmtId="42" fontId="50" fillId="36" borderId="325" xfId="0" applyNumberFormat="1" applyFont="1" applyFill="1" applyBorder="1" applyAlignment="1">
      <alignment vertical="center"/>
    </xf>
    <xf numFmtId="42" fontId="50" fillId="36" borderId="313" xfId="0" applyNumberFormat="1" applyFont="1" applyFill="1" applyBorder="1" applyAlignment="1">
      <alignment vertical="center"/>
    </xf>
    <xf numFmtId="42" fontId="50" fillId="0" borderId="339" xfId="0" applyNumberFormat="1" applyFont="1" applyBorder="1" applyAlignment="1" applyProtection="1">
      <alignment vertical="center"/>
      <protection locked="0"/>
    </xf>
    <xf numFmtId="42" fontId="50" fillId="0" borderId="88" xfId="0" applyNumberFormat="1" applyFont="1" applyBorder="1" applyAlignment="1" applyProtection="1">
      <alignment vertical="center"/>
      <protection locked="0"/>
    </xf>
    <xf numFmtId="42" fontId="50" fillId="0" borderId="0" xfId="0" applyNumberFormat="1" applyFont="1" applyAlignment="1" applyProtection="1">
      <alignment vertical="center"/>
      <protection locked="0"/>
    </xf>
    <xf numFmtId="42" fontId="50" fillId="34" borderId="320" xfId="0" applyNumberFormat="1" applyFont="1" applyFill="1" applyBorder="1" applyAlignment="1">
      <alignment vertical="center"/>
    </xf>
    <xf numFmtId="42" fontId="50" fillId="36" borderId="310" xfId="0" applyNumberFormat="1" applyFont="1" applyFill="1" applyBorder="1" applyAlignment="1">
      <alignment vertical="center"/>
    </xf>
    <xf numFmtId="42" fontId="50" fillId="36" borderId="314" xfId="0" applyNumberFormat="1" applyFont="1" applyFill="1" applyBorder="1" applyAlignment="1">
      <alignment vertical="center"/>
    </xf>
    <xf numFmtId="5" fontId="130" fillId="0" borderId="166" xfId="0" applyNumberFormat="1" applyFont="1" applyBorder="1" applyAlignment="1">
      <alignment vertical="center"/>
    </xf>
    <xf numFmtId="42" fontId="5" fillId="0" borderId="41" xfId="0" applyNumberFormat="1" applyFont="1" applyBorder="1"/>
    <xf numFmtId="42" fontId="5" fillId="0" borderId="0" xfId="0" applyNumberFormat="1" applyFont="1"/>
    <xf numFmtId="0" fontId="50" fillId="0" borderId="31" xfId="0" applyFont="1" applyBorder="1" applyAlignment="1">
      <alignment vertical="center"/>
    </xf>
    <xf numFmtId="0" fontId="145" fillId="0" borderId="0" xfId="0" applyFont="1" applyAlignment="1">
      <alignment horizontal="right" vertical="center"/>
    </xf>
    <xf numFmtId="42" fontId="50" fillId="0" borderId="297" xfId="0" applyNumberFormat="1" applyFont="1" applyBorder="1" applyAlignment="1" applyProtection="1">
      <alignment vertical="center"/>
      <protection locked="0"/>
    </xf>
    <xf numFmtId="42" fontId="50" fillId="0" borderId="298" xfId="0" applyNumberFormat="1" applyFont="1" applyBorder="1" applyAlignment="1" applyProtection="1">
      <alignment vertical="center"/>
      <protection locked="0"/>
    </xf>
    <xf numFmtId="5" fontId="134" fillId="0" borderId="166" xfId="0" applyNumberFormat="1" applyFont="1" applyBorder="1" applyAlignment="1">
      <alignment vertical="center"/>
    </xf>
    <xf numFmtId="0" fontId="50" fillId="0" borderId="166" xfId="0" applyFont="1" applyBorder="1"/>
    <xf numFmtId="42" fontId="50" fillId="0" borderId="166" xfId="0" applyNumberFormat="1" applyFont="1" applyBorder="1" applyAlignment="1">
      <alignment vertical="center"/>
    </xf>
    <xf numFmtId="42" fontId="50" fillId="37" borderId="166" xfId="0" applyNumberFormat="1" applyFont="1" applyFill="1" applyBorder="1"/>
    <xf numFmtId="5" fontId="134" fillId="0" borderId="321" xfId="0" applyNumberFormat="1" applyFont="1" applyBorder="1" applyAlignment="1">
      <alignment vertical="center"/>
    </xf>
    <xf numFmtId="0" fontId="52" fillId="0" borderId="321" xfId="0" applyFont="1" applyBorder="1"/>
    <xf numFmtId="5" fontId="130" fillId="0" borderId="321" xfId="0" applyNumberFormat="1" applyFont="1" applyBorder="1" applyAlignment="1">
      <alignment vertical="center"/>
    </xf>
    <xf numFmtId="0" fontId="50" fillId="0" borderId="41" xfId="0" applyFont="1" applyBorder="1"/>
    <xf numFmtId="42" fontId="50" fillId="0" borderId="41" xfId="0" applyNumberFormat="1" applyFont="1" applyBorder="1" applyAlignment="1">
      <alignment vertical="center"/>
    </xf>
    <xf numFmtId="42" fontId="50" fillId="37" borderId="41" xfId="0" applyNumberFormat="1" applyFont="1" applyFill="1" applyBorder="1"/>
    <xf numFmtId="9" fontId="50" fillId="38" borderId="151" xfId="0" applyNumberFormat="1" applyFont="1" applyFill="1" applyBorder="1" applyAlignment="1">
      <alignment vertical="center"/>
    </xf>
    <xf numFmtId="166" fontId="50" fillId="38" borderId="83" xfId="0" applyNumberFormat="1" applyFont="1" applyFill="1" applyBorder="1" applyAlignment="1">
      <alignment vertical="center"/>
    </xf>
    <xf numFmtId="166" fontId="50" fillId="34" borderId="83" xfId="0" applyNumberFormat="1" applyFont="1" applyFill="1" applyBorder="1" applyAlignment="1">
      <alignment vertical="center"/>
    </xf>
    <xf numFmtId="166" fontId="50" fillId="0" borderId="10" xfId="0" applyNumberFormat="1" applyFont="1" applyBorder="1" applyAlignment="1" applyProtection="1">
      <alignment vertical="center"/>
      <protection locked="0"/>
    </xf>
    <xf numFmtId="166" fontId="50" fillId="0" borderId="306" xfId="0" applyNumberFormat="1" applyFont="1" applyBorder="1" applyAlignment="1" applyProtection="1">
      <alignment vertical="center"/>
      <protection locked="0"/>
    </xf>
    <xf numFmtId="166" fontId="50" fillId="0" borderId="307" xfId="0" applyNumberFormat="1" applyFont="1" applyBorder="1" applyAlignment="1" applyProtection="1">
      <alignment vertical="center"/>
      <protection locked="0"/>
    </xf>
    <xf numFmtId="166" fontId="50" fillId="0" borderId="307" xfId="0" applyNumberFormat="1" applyFont="1" applyBorder="1" applyProtection="1">
      <protection locked="0"/>
    </xf>
    <xf numFmtId="44" fontId="50" fillId="37" borderId="0" xfId="0" applyNumberFormat="1" applyFont="1" applyFill="1"/>
    <xf numFmtId="166" fontId="50" fillId="34" borderId="85" xfId="0" applyNumberFormat="1" applyFont="1" applyFill="1" applyBorder="1" applyAlignment="1">
      <alignment vertical="center"/>
    </xf>
    <xf numFmtId="166" fontId="50" fillId="0" borderId="309" xfId="0" applyNumberFormat="1" applyFont="1" applyBorder="1" applyAlignment="1" applyProtection="1">
      <alignment vertical="center"/>
      <protection locked="0"/>
    </xf>
    <xf numFmtId="166" fontId="50" fillId="49" borderId="62" xfId="0" applyNumberFormat="1" applyFont="1" applyFill="1" applyBorder="1"/>
    <xf numFmtId="166" fontId="50" fillId="34" borderId="62" xfId="0" applyNumberFormat="1" applyFont="1" applyFill="1" applyBorder="1"/>
    <xf numFmtId="166" fontId="50" fillId="34" borderId="170" xfId="0" applyNumberFormat="1" applyFont="1" applyFill="1" applyBorder="1" applyAlignment="1">
      <alignment vertical="center"/>
    </xf>
    <xf numFmtId="166" fontId="50" fillId="34" borderId="176" xfId="0" applyNumberFormat="1" applyFont="1" applyFill="1" applyBorder="1" applyAlignment="1">
      <alignment vertical="center"/>
    </xf>
    <xf numFmtId="166" fontId="50" fillId="34" borderId="62" xfId="0" applyNumberFormat="1" applyFont="1" applyFill="1" applyBorder="1" applyAlignment="1">
      <alignment vertical="center"/>
    </xf>
    <xf numFmtId="166" fontId="50" fillId="34" borderId="310" xfId="0" applyNumberFormat="1" applyFont="1" applyFill="1" applyBorder="1" applyAlignment="1">
      <alignment vertical="center"/>
    </xf>
    <xf numFmtId="44" fontId="50" fillId="37" borderId="170" xfId="0" applyNumberFormat="1" applyFont="1" applyFill="1" applyBorder="1"/>
    <xf numFmtId="166" fontId="50" fillId="34" borderId="313" xfId="0" applyNumberFormat="1" applyFont="1" applyFill="1" applyBorder="1" applyAlignment="1">
      <alignment vertical="center"/>
    </xf>
    <xf numFmtId="166" fontId="50" fillId="34" borderId="314" xfId="0" applyNumberFormat="1" applyFont="1" applyFill="1" applyBorder="1" applyAlignment="1">
      <alignment vertical="center"/>
    </xf>
    <xf numFmtId="42" fontId="50" fillId="38" borderId="190" xfId="0" applyNumberFormat="1" applyFont="1" applyFill="1" applyBorder="1" applyAlignment="1">
      <alignment vertical="center"/>
    </xf>
    <xf numFmtId="42" fontId="50" fillId="38" borderId="186" xfId="0" applyNumberFormat="1" applyFont="1" applyFill="1" applyBorder="1" applyAlignment="1">
      <alignment vertical="center"/>
    </xf>
    <xf numFmtId="42" fontId="50" fillId="36" borderId="183" xfId="0" applyNumberFormat="1" applyFont="1" applyFill="1" applyBorder="1" applyAlignment="1">
      <alignment vertical="center"/>
    </xf>
    <xf numFmtId="42" fontId="50" fillId="36" borderId="186" xfId="0" applyNumberFormat="1" applyFont="1" applyFill="1" applyBorder="1" applyAlignment="1">
      <alignment vertical="center"/>
    </xf>
    <xf numFmtId="9" fontId="50" fillId="38" borderId="319" xfId="0" applyNumberFormat="1" applyFont="1" applyFill="1" applyBorder="1" applyAlignment="1">
      <alignment vertical="center"/>
    </xf>
    <xf numFmtId="42" fontId="50" fillId="38" borderId="317" xfId="0" applyNumberFormat="1" applyFont="1" applyFill="1" applyBorder="1" applyAlignment="1">
      <alignment vertical="center"/>
    </xf>
    <xf numFmtId="42" fontId="50" fillId="0" borderId="200" xfId="0" applyNumberFormat="1" applyFont="1" applyBorder="1" applyAlignment="1" applyProtection="1">
      <alignment vertical="center"/>
      <protection locked="0"/>
    </xf>
    <xf numFmtId="42" fontId="50" fillId="36" borderId="316" xfId="0" applyNumberFormat="1" applyFont="1" applyFill="1" applyBorder="1" applyAlignment="1">
      <alignment vertical="center"/>
    </xf>
    <xf numFmtId="42" fontId="50" fillId="0" borderId="315" xfId="0" applyNumberFormat="1" applyFont="1" applyBorder="1" applyAlignment="1" applyProtection="1">
      <alignment vertical="center"/>
      <protection locked="0"/>
    </xf>
    <xf numFmtId="9" fontId="50" fillId="38" borderId="318" xfId="0" applyNumberFormat="1" applyFont="1" applyFill="1" applyBorder="1" applyAlignment="1">
      <alignment vertical="center"/>
    </xf>
    <xf numFmtId="42" fontId="50" fillId="36" borderId="10" xfId="0" applyNumberFormat="1" applyFont="1" applyFill="1" applyBorder="1" applyAlignment="1">
      <alignment vertical="center"/>
    </xf>
    <xf numFmtId="5" fontId="134" fillId="32" borderId="30" xfId="0" applyNumberFormat="1" applyFont="1" applyFill="1" applyBorder="1" applyAlignment="1">
      <alignment vertical="center"/>
    </xf>
    <xf numFmtId="5" fontId="134" fillId="32" borderId="31" xfId="0" applyNumberFormat="1" applyFont="1" applyFill="1" applyBorder="1" applyAlignment="1">
      <alignment vertical="center"/>
    </xf>
    <xf numFmtId="5" fontId="134" fillId="32" borderId="32" xfId="0" applyNumberFormat="1" applyFont="1" applyFill="1" applyBorder="1" applyAlignment="1">
      <alignment vertical="center"/>
    </xf>
    <xf numFmtId="42" fontId="50" fillId="38" borderId="56" xfId="0" applyNumberFormat="1" applyFont="1" applyFill="1" applyBorder="1" applyAlignment="1">
      <alignment vertical="center"/>
    </xf>
    <xf numFmtId="42" fontId="50" fillId="36" borderId="174" xfId="0" applyNumberFormat="1" applyFont="1" applyFill="1" applyBorder="1" applyAlignment="1">
      <alignment vertical="center"/>
    </xf>
    <xf numFmtId="42" fontId="50" fillId="39" borderId="43" xfId="0" applyNumberFormat="1" applyFont="1" applyFill="1" applyBorder="1" applyAlignment="1">
      <alignment vertical="center"/>
    </xf>
    <xf numFmtId="42" fontId="50" fillId="36" borderId="129" xfId="0" applyNumberFormat="1" applyFont="1" applyFill="1" applyBorder="1" applyAlignment="1">
      <alignment vertical="center"/>
    </xf>
    <xf numFmtId="42" fontId="50" fillId="39" borderId="45" xfId="0" applyNumberFormat="1" applyFont="1" applyFill="1" applyBorder="1" applyAlignment="1">
      <alignment vertical="center"/>
    </xf>
    <xf numFmtId="0" fontId="134" fillId="32" borderId="40" xfId="0" applyFont="1" applyFill="1" applyBorder="1"/>
    <xf numFmtId="0" fontId="134" fillId="32" borderId="41" xfId="0" applyFont="1" applyFill="1" applyBorder="1"/>
    <xf numFmtId="0" fontId="134" fillId="32" borderId="42" xfId="0" applyFont="1" applyFill="1" applyBorder="1"/>
    <xf numFmtId="42" fontId="50" fillId="38" borderId="173" xfId="0" applyNumberFormat="1" applyFont="1" applyFill="1" applyBorder="1" applyAlignment="1">
      <alignment vertical="center"/>
    </xf>
    <xf numFmtId="42" fontId="50" fillId="36" borderId="96" xfId="0" applyNumberFormat="1" applyFont="1" applyFill="1" applyBorder="1" applyAlignment="1">
      <alignment vertical="center"/>
    </xf>
    <xf numFmtId="42" fontId="50" fillId="36" borderId="171" xfId="0" applyNumberFormat="1" applyFont="1" applyFill="1" applyBorder="1" applyAlignment="1">
      <alignment vertical="center"/>
    </xf>
    <xf numFmtId="42" fontId="50" fillId="36" borderId="308" xfId="0" applyNumberFormat="1" applyFont="1" applyFill="1" applyBorder="1" applyAlignment="1">
      <alignment vertical="center"/>
    </xf>
    <xf numFmtId="0" fontId="134" fillId="0" borderId="0" xfId="0" applyFont="1"/>
    <xf numFmtId="42" fontId="145" fillId="0" borderId="0" xfId="0" applyNumberFormat="1" applyFont="1" applyAlignment="1">
      <alignment vertical="center"/>
    </xf>
    <xf numFmtId="42" fontId="50" fillId="0" borderId="0" xfId="0" applyNumberFormat="1" applyFont="1"/>
    <xf numFmtId="0" fontId="146" fillId="0" borderId="0" xfId="0" applyFont="1"/>
    <xf numFmtId="0" fontId="147" fillId="0" borderId="0" xfId="0" applyFont="1"/>
    <xf numFmtId="42" fontId="124" fillId="0" borderId="0" xfId="0" applyNumberFormat="1" applyFont="1"/>
    <xf numFmtId="42" fontId="124" fillId="0" borderId="10" xfId="0" applyNumberFormat="1" applyFont="1" applyBorder="1"/>
    <xf numFmtId="0" fontId="5" fillId="0" borderId="0" xfId="0" applyFont="1" applyAlignment="1" applyProtection="1">
      <alignment vertical="center"/>
      <protection locked="0"/>
    </xf>
    <xf numFmtId="0" fontId="5" fillId="24" borderId="0" xfId="0" applyFont="1" applyFill="1" applyAlignment="1" applyProtection="1">
      <alignment vertical="center"/>
      <protection locked="0"/>
    </xf>
    <xf numFmtId="0" fontId="46" fillId="0" borderId="0" xfId="0" applyFont="1" applyAlignment="1" applyProtection="1">
      <alignment horizontal="left" vertical="center" wrapText="1"/>
      <protection locked="0"/>
    </xf>
    <xf numFmtId="0" fontId="148" fillId="31" borderId="44" xfId="0" applyFont="1" applyFill="1" applyBorder="1" applyAlignment="1">
      <alignment horizontal="left" vertical="center" wrapText="1"/>
    </xf>
    <xf numFmtId="0" fontId="125" fillId="31" borderId="43" xfId="0" applyFont="1" applyFill="1" applyBorder="1" applyAlignment="1">
      <alignment horizontal="center" vertical="center" wrapText="1"/>
    </xf>
    <xf numFmtId="0" fontId="148" fillId="31" borderId="45" xfId="0" applyFont="1" applyFill="1" applyBorder="1" applyAlignment="1">
      <alignment horizontal="center" vertical="center" wrapText="1"/>
    </xf>
    <xf numFmtId="0" fontId="124" fillId="0" borderId="19" xfId="0" applyFont="1" applyBorder="1" applyAlignment="1">
      <alignment horizontal="left" vertical="top" wrapText="1" indent="5"/>
    </xf>
    <xf numFmtId="0" fontId="5" fillId="0" borderId="13" xfId="0" applyFont="1" applyBorder="1" applyAlignment="1" applyProtection="1">
      <alignment horizontal="center" vertical="center"/>
      <protection locked="0"/>
    </xf>
    <xf numFmtId="0" fontId="5" fillId="0" borderId="23" xfId="0" applyFont="1" applyBorder="1" applyAlignment="1" applyProtection="1">
      <alignment horizontal="left" vertical="center" wrapText="1"/>
      <protection locked="0"/>
    </xf>
    <xf numFmtId="0" fontId="5" fillId="0" borderId="23" xfId="0" applyFont="1" applyBorder="1" applyAlignment="1" applyProtection="1">
      <alignment horizontal="left" vertical="center"/>
      <protection locked="0"/>
    </xf>
    <xf numFmtId="0" fontId="90" fillId="0" borderId="0" xfId="0" applyFont="1" applyAlignment="1" applyProtection="1">
      <alignment vertical="center"/>
      <protection locked="0"/>
    </xf>
    <xf numFmtId="0" fontId="5" fillId="0" borderId="23" xfId="0" applyFont="1" applyBorder="1" applyAlignment="1">
      <alignment horizontal="left" vertical="center" wrapText="1"/>
    </xf>
    <xf numFmtId="0" fontId="48" fillId="0" borderId="0" xfId="0" applyFont="1" applyAlignment="1" applyProtection="1">
      <alignment horizontal="right" vertical="center"/>
      <protection locked="0"/>
    </xf>
    <xf numFmtId="0" fontId="124" fillId="0" borderId="89" xfId="0" applyFont="1" applyBorder="1" applyAlignment="1">
      <alignment horizontal="left" vertical="top" wrapText="1" indent="5"/>
    </xf>
    <xf numFmtId="0" fontId="5" fillId="0" borderId="24" xfId="0" applyFont="1" applyBorder="1" applyAlignment="1" applyProtection="1">
      <alignment horizontal="center" vertical="center"/>
      <protection locked="0"/>
    </xf>
    <xf numFmtId="0" fontId="5" fillId="0" borderId="25" xfId="0" applyFont="1" applyBorder="1" applyAlignment="1" applyProtection="1">
      <alignment horizontal="left" vertical="center" wrapText="1"/>
      <protection locked="0"/>
    </xf>
    <xf numFmtId="0" fontId="22" fillId="0" borderId="0" xfId="0" applyFont="1" applyAlignment="1" applyProtection="1">
      <alignment vertical="center"/>
      <protection locked="0"/>
    </xf>
    <xf numFmtId="0" fontId="5" fillId="0" borderId="0" xfId="0" applyFont="1" applyAlignment="1" applyProtection="1">
      <alignment horizontal="left" vertical="center"/>
      <protection locked="0"/>
    </xf>
    <xf numFmtId="0" fontId="22" fillId="0" borderId="0" xfId="0" applyFont="1" applyAlignment="1" applyProtection="1">
      <alignment horizontal="center" vertical="center"/>
      <protection locked="0"/>
    </xf>
    <xf numFmtId="0" fontId="91" fillId="0" borderId="0" xfId="0" applyFont="1" applyAlignment="1" applyProtection="1">
      <alignment vertical="center"/>
      <protection locked="0"/>
    </xf>
    <xf numFmtId="0" fontId="91" fillId="0" borderId="0" xfId="0" applyFont="1" applyAlignment="1" applyProtection="1">
      <alignment horizontal="center" vertical="center"/>
      <protection locked="0"/>
    </xf>
    <xf numFmtId="0" fontId="45" fillId="0" borderId="0" xfId="0" applyFont="1" applyAlignment="1" applyProtection="1">
      <alignment vertical="center"/>
      <protection locked="0"/>
    </xf>
    <xf numFmtId="0" fontId="48" fillId="0" borderId="0" xfId="0" applyFont="1" applyAlignment="1" applyProtection="1">
      <alignment horizontal="left" vertical="center"/>
      <protection locked="0"/>
    </xf>
    <xf numFmtId="0" fontId="149" fillId="0" borderId="0" xfId="0" applyFont="1" applyAlignment="1" applyProtection="1">
      <alignment vertical="center"/>
      <protection locked="0"/>
    </xf>
    <xf numFmtId="0" fontId="91" fillId="0" borderId="0" xfId="0" applyFont="1" applyAlignment="1" applyProtection="1">
      <alignment horizontal="left" vertical="center"/>
      <protection locked="0"/>
    </xf>
    <xf numFmtId="0" fontId="48" fillId="0" borderId="0" xfId="0" applyFont="1" applyAlignment="1" applyProtection="1">
      <alignment vertical="center"/>
      <protection locked="0"/>
    </xf>
    <xf numFmtId="9" fontId="150" fillId="0" borderId="0" xfId="0" applyNumberFormat="1" applyFont="1" applyAlignment="1" applyProtection="1">
      <alignment horizontal="center" vertical="center"/>
      <protection locked="0"/>
    </xf>
    <xf numFmtId="0" fontId="150" fillId="0" borderId="0" xfId="0" applyFont="1" applyAlignment="1" applyProtection="1">
      <alignment vertical="center"/>
      <protection locked="0"/>
    </xf>
    <xf numFmtId="0" fontId="150" fillId="0" borderId="0" xfId="0" applyFont="1" applyAlignment="1" applyProtection="1">
      <alignment horizontal="center" vertical="center"/>
      <protection locked="0"/>
    </xf>
    <xf numFmtId="0" fontId="46" fillId="0" borderId="0" xfId="0" applyFont="1" applyAlignment="1" applyProtection="1">
      <alignment vertical="center"/>
      <protection locked="0"/>
    </xf>
    <xf numFmtId="0" fontId="22" fillId="0" borderId="0" xfId="0" applyFont="1" applyAlignment="1" applyProtection="1">
      <alignment horizontal="left" vertical="center"/>
      <protection locked="0"/>
    </xf>
    <xf numFmtId="0" fontId="151" fillId="0" borderId="0" xfId="0" applyFont="1" applyAlignment="1" applyProtection="1">
      <alignment vertical="center"/>
      <protection locked="0"/>
    </xf>
    <xf numFmtId="0" fontId="90"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0" fontId="2" fillId="0" borderId="0" xfId="38" applyFill="1" applyBorder="1" applyAlignment="1" applyProtection="1">
      <alignment vertical="center"/>
      <protection locked="0"/>
    </xf>
    <xf numFmtId="0" fontId="2" fillId="0" borderId="0" xfId="38" applyFill="1" applyBorder="1" applyAlignment="1" applyProtection="1">
      <alignment horizontal="left" vertical="center"/>
      <protection locked="0"/>
    </xf>
    <xf numFmtId="0" fontId="5" fillId="0" borderId="0" xfId="0" applyFont="1" applyAlignment="1" applyProtection="1">
      <alignment horizontal="center" vertical="center"/>
      <protection locked="0"/>
    </xf>
    <xf numFmtId="0" fontId="22" fillId="0" borderId="0" xfId="0" applyFont="1" applyAlignment="1" applyProtection="1">
      <alignment horizontal="right" vertical="center"/>
      <protection locked="0"/>
    </xf>
    <xf numFmtId="0" fontId="90" fillId="0" borderId="0" xfId="0" applyFont="1" applyAlignment="1" applyProtection="1">
      <alignment horizontal="left" vertical="center"/>
      <protection locked="0"/>
    </xf>
    <xf numFmtId="0" fontId="92" fillId="0" borderId="0" xfId="0" applyFont="1" applyAlignment="1" applyProtection="1">
      <alignment horizontal="center" vertical="center"/>
      <protection locked="0"/>
    </xf>
    <xf numFmtId="0" fontId="152" fillId="0" borderId="0" xfId="0" applyFont="1" applyAlignment="1" applyProtection="1">
      <alignment horizontal="center"/>
      <protection locked="0"/>
    </xf>
    <xf numFmtId="49" fontId="152" fillId="0" borderId="0" xfId="0" applyNumberFormat="1" applyFont="1" applyAlignment="1">
      <alignment horizontal="center" vertical="top"/>
    </xf>
    <xf numFmtId="0" fontId="129" fillId="0" borderId="0" xfId="0" applyFont="1" applyAlignment="1">
      <alignment horizontal="left" wrapText="1"/>
    </xf>
    <xf numFmtId="49" fontId="152" fillId="0" borderId="0" xfId="0" applyNumberFormat="1" applyFont="1" applyAlignment="1" applyProtection="1">
      <alignment horizontal="center" vertical="top"/>
      <protection locked="0"/>
    </xf>
    <xf numFmtId="0" fontId="124" fillId="28" borderId="13" xfId="0" applyFont="1" applyFill="1" applyBorder="1" applyAlignment="1" applyProtection="1">
      <alignment horizontal="center" vertical="center"/>
      <protection locked="0"/>
    </xf>
    <xf numFmtId="0" fontId="129" fillId="0" borderId="0" xfId="0" applyFont="1"/>
    <xf numFmtId="0" fontId="124" fillId="0" borderId="0" xfId="0" applyFont="1" applyAlignment="1" applyProtection="1">
      <alignment vertical="top"/>
      <protection locked="0"/>
    </xf>
    <xf numFmtId="0" fontId="129" fillId="0" borderId="0" xfId="0" applyFont="1" applyAlignment="1">
      <alignment horizontal="right" wrapText="1"/>
    </xf>
    <xf numFmtId="0" fontId="152" fillId="0" borderId="0" xfId="0" applyFont="1" applyAlignment="1" applyProtection="1">
      <alignment horizontal="left" wrapText="1"/>
      <protection locked="0"/>
    </xf>
    <xf numFmtId="0" fontId="129" fillId="0" borderId="0" xfId="0" applyFont="1" applyProtection="1">
      <protection locked="0"/>
    </xf>
    <xf numFmtId="49" fontId="152" fillId="0" borderId="0" xfId="0" applyNumberFormat="1" applyFont="1" applyAlignment="1">
      <alignment horizontal="center"/>
    </xf>
    <xf numFmtId="0" fontId="152" fillId="0" borderId="0" xfId="0" applyFont="1" applyAlignment="1" applyProtection="1">
      <alignment horizontal="center" wrapText="1"/>
      <protection locked="0"/>
    </xf>
    <xf numFmtId="0" fontId="152" fillId="0" borderId="0" xfId="0" applyFont="1" applyAlignment="1">
      <alignment horizontal="left"/>
    </xf>
    <xf numFmtId="49" fontId="152" fillId="0" borderId="0" xfId="0" applyNumberFormat="1" applyFont="1" applyAlignment="1" applyProtection="1">
      <alignment horizontal="center"/>
      <protection locked="0"/>
    </xf>
    <xf numFmtId="9" fontId="129" fillId="0" borderId="0" xfId="61" applyFont="1" applyBorder="1" applyAlignment="1" applyProtection="1">
      <alignment horizontal="left" indent="2"/>
    </xf>
    <xf numFmtId="6" fontId="124" fillId="0" borderId="0" xfId="0" applyNumberFormat="1" applyFont="1" applyAlignment="1">
      <alignment vertical="top"/>
    </xf>
    <xf numFmtId="0" fontId="124" fillId="0" borderId="0" xfId="0" applyFont="1" applyAlignment="1">
      <alignment vertical="top"/>
    </xf>
    <xf numFmtId="6" fontId="124" fillId="0" borderId="0" xfId="0" applyNumberFormat="1" applyFont="1" applyAlignment="1">
      <alignment horizontal="left" vertical="top"/>
    </xf>
    <xf numFmtId="0" fontId="124" fillId="0" borderId="0" xfId="0" applyFont="1" applyAlignment="1" applyProtection="1">
      <alignment horizontal="left" vertical="top"/>
      <protection locked="0"/>
    </xf>
    <xf numFmtId="9" fontId="129" fillId="0" borderId="0" xfId="61" applyFont="1" applyBorder="1" applyAlignment="1" applyProtection="1">
      <protection locked="0"/>
    </xf>
    <xf numFmtId="9" fontId="152" fillId="0" borderId="0" xfId="61" applyFont="1" applyBorder="1" applyAlignment="1" applyProtection="1"/>
    <xf numFmtId="0" fontId="129" fillId="0" borderId="80" xfId="0" applyFont="1" applyBorder="1" applyAlignment="1">
      <alignment horizontal="left"/>
    </xf>
    <xf numFmtId="0" fontId="129" fillId="0" borderId="0" xfId="0" applyFont="1" applyAlignment="1">
      <alignment horizontal="left"/>
    </xf>
    <xf numFmtId="0" fontId="124" fillId="0" borderId="0" xfId="0" applyFont="1" applyAlignment="1" applyProtection="1">
      <alignment horizontal="center" vertical="center"/>
      <protection locked="0"/>
    </xf>
    <xf numFmtId="0" fontId="129" fillId="0" borderId="79" xfId="0" applyFont="1" applyBorder="1" applyAlignment="1">
      <alignment horizontal="left" wrapText="1"/>
    </xf>
    <xf numFmtId="0" fontId="129" fillId="0" borderId="0" xfId="0" applyFont="1" applyAlignment="1" applyProtection="1">
      <alignment horizontal="left" vertical="top" wrapText="1"/>
      <protection locked="0"/>
    </xf>
    <xf numFmtId="0" fontId="124" fillId="30" borderId="13" xfId="0" applyFont="1" applyFill="1" applyBorder="1" applyProtection="1">
      <protection locked="0"/>
    </xf>
    <xf numFmtId="0" fontId="124" fillId="27" borderId="0" xfId="0" applyFont="1" applyFill="1"/>
    <xf numFmtId="0" fontId="124" fillId="27" borderId="0" xfId="0" applyFont="1" applyFill="1" applyAlignment="1">
      <alignment horizontal="left" vertical="top"/>
    </xf>
    <xf numFmtId="0" fontId="124" fillId="27" borderId="0" xfId="0" applyFont="1" applyFill="1" applyAlignment="1">
      <alignment horizontal="left" vertical="top" wrapText="1"/>
    </xf>
    <xf numFmtId="0" fontId="124" fillId="27" borderId="0" xfId="0" applyFont="1" applyFill="1" applyAlignment="1">
      <alignment vertical="top"/>
    </xf>
    <xf numFmtId="0" fontId="124" fillId="27" borderId="0" xfId="0" applyFont="1" applyFill="1" applyAlignment="1">
      <alignment vertical="top" wrapText="1"/>
    </xf>
    <xf numFmtId="0" fontId="22" fillId="29" borderId="76" xfId="0" applyFont="1" applyFill="1" applyBorder="1" applyAlignment="1">
      <alignment horizontal="center" vertical="top" wrapText="1"/>
    </xf>
    <xf numFmtId="0" fontId="22" fillId="29" borderId="77" xfId="0" applyFont="1" applyFill="1" applyBorder="1" applyAlignment="1">
      <alignment horizontal="center" vertical="top" wrapText="1"/>
    </xf>
    <xf numFmtId="14" fontId="5" fillId="27" borderId="21" xfId="0" applyNumberFormat="1" applyFont="1" applyFill="1" applyBorder="1" applyAlignment="1" applyProtection="1">
      <alignment vertical="top" wrapText="1"/>
      <protection locked="0"/>
    </xf>
    <xf numFmtId="0" fontId="5" fillId="27" borderId="22" xfId="0" applyFont="1" applyFill="1" applyBorder="1" applyAlignment="1">
      <alignment vertical="top" wrapText="1"/>
    </xf>
    <xf numFmtId="0" fontId="124" fillId="27" borderId="0" xfId="0" applyFont="1" applyFill="1" applyAlignment="1" applyProtection="1">
      <alignment vertical="center"/>
      <protection locked="0"/>
    </xf>
    <xf numFmtId="14" fontId="5" fillId="27" borderId="13" xfId="0" applyNumberFormat="1" applyFont="1" applyFill="1" applyBorder="1" applyAlignment="1" applyProtection="1">
      <alignment vertical="top" wrapText="1"/>
      <protection locked="0"/>
    </xf>
    <xf numFmtId="0" fontId="5" fillId="27" borderId="23" xfId="0" applyFont="1" applyFill="1" applyBorder="1" applyAlignment="1">
      <alignment vertical="top" wrapText="1"/>
    </xf>
    <xf numFmtId="14" fontId="5" fillId="27" borderId="24" xfId="0" applyNumberFormat="1" applyFont="1" applyFill="1" applyBorder="1" applyAlignment="1" applyProtection="1">
      <alignment vertical="top" wrapText="1"/>
      <protection locked="0"/>
    </xf>
    <xf numFmtId="0" fontId="5" fillId="27" borderId="25" xfId="0" applyFont="1" applyFill="1" applyBorder="1" applyAlignment="1">
      <alignment vertical="top" wrapText="1"/>
    </xf>
    <xf numFmtId="1" fontId="5" fillId="24" borderId="70" xfId="58" applyNumberFormat="1" applyFont="1" applyFill="1" applyBorder="1" applyAlignment="1" applyProtection="1">
      <alignment horizontal="right" vertical="top" wrapText="1"/>
      <protection locked="0"/>
    </xf>
    <xf numFmtId="1" fontId="5" fillId="24" borderId="52" xfId="58" applyNumberFormat="1" applyFont="1" applyFill="1" applyBorder="1" applyAlignment="1" applyProtection="1">
      <alignment horizontal="right" vertical="top" wrapText="1"/>
      <protection locked="0"/>
    </xf>
    <xf numFmtId="9" fontId="5" fillId="24" borderId="71" xfId="61" applyFont="1" applyFill="1" applyBorder="1" applyAlignment="1" applyProtection="1">
      <alignment horizontal="right" vertical="top"/>
    </xf>
    <xf numFmtId="1" fontId="5" fillId="24" borderId="18" xfId="58" applyNumberFormat="1" applyFont="1" applyFill="1" applyBorder="1" applyAlignment="1" applyProtection="1">
      <alignment horizontal="right" vertical="top"/>
      <protection locked="0"/>
    </xf>
    <xf numFmtId="1" fontId="5" fillId="24" borderId="15" xfId="58" applyNumberFormat="1" applyFont="1" applyFill="1" applyBorder="1" applyAlignment="1" applyProtection="1">
      <alignment horizontal="right" vertical="top"/>
      <protection locked="0"/>
    </xf>
    <xf numFmtId="1" fontId="5" fillId="24" borderId="19" xfId="58" applyNumberFormat="1" applyFont="1" applyFill="1" applyBorder="1" applyAlignment="1" applyProtection="1">
      <alignment horizontal="right" vertical="top"/>
      <protection locked="0"/>
    </xf>
    <xf numFmtId="1" fontId="5" fillId="24" borderId="13" xfId="58" applyNumberFormat="1" applyFont="1" applyFill="1" applyBorder="1" applyAlignment="1" applyProtection="1">
      <alignment horizontal="right" vertical="top"/>
      <protection locked="0"/>
    </xf>
    <xf numFmtId="1" fontId="5" fillId="24" borderId="74" xfId="58" applyNumberFormat="1" applyFont="1" applyFill="1" applyBorder="1" applyAlignment="1" applyProtection="1">
      <alignment horizontal="right" vertical="top"/>
      <protection locked="0"/>
    </xf>
    <xf numFmtId="1" fontId="5" fillId="24" borderId="67" xfId="58" applyNumberFormat="1" applyFont="1" applyFill="1" applyBorder="1" applyAlignment="1" applyProtection="1">
      <alignment horizontal="right" vertical="top"/>
      <protection locked="0"/>
    </xf>
    <xf numFmtId="1" fontId="5" fillId="24" borderId="20" xfId="58" applyNumberFormat="1" applyFont="1" applyFill="1" applyBorder="1" applyAlignment="1" applyProtection="1">
      <alignment horizontal="right" vertical="top" wrapText="1"/>
      <protection locked="0"/>
    </xf>
    <xf numFmtId="1" fontId="5" fillId="24" borderId="16" xfId="58" applyNumberFormat="1" applyFont="1" applyFill="1" applyBorder="1" applyAlignment="1" applyProtection="1">
      <alignment horizontal="right" vertical="top" wrapText="1"/>
      <protection locked="0"/>
    </xf>
    <xf numFmtId="9" fontId="5" fillId="24" borderId="291" xfId="61" applyFont="1" applyFill="1" applyBorder="1" applyAlignment="1" applyProtection="1">
      <alignment horizontal="right" vertical="top"/>
    </xf>
    <xf numFmtId="1" fontId="5" fillId="24" borderId="20" xfId="58" applyNumberFormat="1" applyFont="1" applyFill="1" applyBorder="1" applyAlignment="1" applyProtection="1">
      <alignment horizontal="right" vertical="top"/>
      <protection locked="0"/>
    </xf>
    <xf numFmtId="1" fontId="5" fillId="24" borderId="16" xfId="58" applyNumberFormat="1" applyFont="1" applyFill="1" applyBorder="1" applyAlignment="1" applyProtection="1">
      <alignment horizontal="right" vertical="top"/>
      <protection locked="0"/>
    </xf>
    <xf numFmtId="9" fontId="5" fillId="24" borderId="123" xfId="61" applyFont="1" applyFill="1" applyBorder="1" applyAlignment="1" applyProtection="1">
      <alignment horizontal="right" vertical="top"/>
    </xf>
    <xf numFmtId="9" fontId="5" fillId="29" borderId="63" xfId="61" applyFont="1" applyFill="1" applyBorder="1" applyAlignment="1" applyProtection="1">
      <alignment horizontal="right" vertical="top" wrapText="1"/>
    </xf>
    <xf numFmtId="9" fontId="5" fillId="28" borderId="66" xfId="61" applyFont="1" applyFill="1" applyBorder="1" applyAlignment="1" applyProtection="1">
      <alignment horizontal="right" vertical="top" wrapText="1"/>
    </xf>
    <xf numFmtId="9" fontId="5" fillId="28" borderId="42" xfId="61" applyFont="1" applyFill="1" applyBorder="1" applyAlignment="1" applyProtection="1">
      <alignment horizontal="center" vertical="top" wrapText="1"/>
    </xf>
    <xf numFmtId="0" fontId="152" fillId="0" borderId="0" xfId="0" applyFont="1"/>
    <xf numFmtId="0" fontId="152" fillId="0" borderId="0" xfId="0" applyFont="1" applyAlignment="1">
      <alignment wrapText="1"/>
    </xf>
    <xf numFmtId="0" fontId="124" fillId="0" borderId="80" xfId="0" applyFont="1" applyBorder="1" applyProtection="1">
      <protection locked="0"/>
    </xf>
    <xf numFmtId="0" fontId="129" fillId="0" borderId="80" xfId="0" applyFont="1" applyBorder="1"/>
    <xf numFmtId="0" fontId="152" fillId="0" borderId="0" xfId="0" applyFont="1" applyAlignment="1">
      <alignment horizontal="center"/>
    </xf>
    <xf numFmtId="0" fontId="129" fillId="0" borderId="0" xfId="0" applyFont="1" applyAlignment="1" applyProtection="1">
      <alignment vertical="top" wrapText="1"/>
      <protection locked="0"/>
    </xf>
    <xf numFmtId="0" fontId="124" fillId="0" borderId="93" xfId="0" applyFont="1" applyBorder="1" applyProtection="1">
      <protection locked="0"/>
    </xf>
    <xf numFmtId="0" fontId="124" fillId="0" borderId="93" xfId="0" applyFont="1" applyBorder="1" applyAlignment="1" applyProtection="1">
      <alignment horizontal="left" vertical="top" wrapText="1"/>
      <protection locked="0"/>
    </xf>
    <xf numFmtId="0" fontId="124" fillId="0" borderId="0" xfId="0" applyFont="1" applyAlignment="1" applyProtection="1">
      <alignment vertical="top" wrapText="1"/>
      <protection locked="0"/>
    </xf>
    <xf numFmtId="166" fontId="124" fillId="28" borderId="13" xfId="29" applyNumberFormat="1" applyFont="1" applyFill="1" applyBorder="1" applyProtection="1">
      <protection locked="0"/>
    </xf>
    <xf numFmtId="0" fontId="124" fillId="0" borderId="10" xfId="0" quotePrefix="1" applyFont="1" applyBorder="1"/>
    <xf numFmtId="166" fontId="124" fillId="28" borderId="16" xfId="29" applyNumberFormat="1" applyFont="1" applyFill="1" applyBorder="1" applyProtection="1">
      <protection locked="0"/>
    </xf>
    <xf numFmtId="166" fontId="124" fillId="0" borderId="0" xfId="29" applyNumberFormat="1" applyFont="1" applyBorder="1" applyProtection="1"/>
    <xf numFmtId="9" fontId="124" fillId="0" borderId="10" xfId="61" applyFont="1" applyBorder="1" applyProtection="1"/>
    <xf numFmtId="166" fontId="124" fillId="0" borderId="0" xfId="0" applyNumberFormat="1" applyFont="1"/>
    <xf numFmtId="44" fontId="139" fillId="0" borderId="0" xfId="29" applyFont="1" applyBorder="1" applyProtection="1"/>
    <xf numFmtId="0" fontId="141" fillId="0" borderId="0" xfId="0" applyFont="1" applyAlignment="1">
      <alignment horizontal="left"/>
    </xf>
    <xf numFmtId="0" fontId="28" fillId="0" borderId="0" xfId="0" applyFont="1" applyAlignment="1">
      <alignment horizontal="left"/>
    </xf>
    <xf numFmtId="9" fontId="158" fillId="28" borderId="112" xfId="0" applyNumberFormat="1" applyFont="1" applyFill="1" applyBorder="1" applyAlignment="1" applyProtection="1">
      <alignment horizontal="center" vertical="center" wrapText="1"/>
      <protection locked="0"/>
    </xf>
    <xf numFmtId="0" fontId="159" fillId="24" borderId="0" xfId="56" applyFont="1" applyFill="1" applyAlignment="1">
      <alignment horizontal="center"/>
    </xf>
    <xf numFmtId="0" fontId="22" fillId="0" borderId="0" xfId="57" applyAlignment="1">
      <alignment vertical="center"/>
    </xf>
    <xf numFmtId="0" fontId="22" fillId="28" borderId="99" xfId="57" applyFill="1" applyBorder="1" applyAlignment="1">
      <alignment horizontal="center" vertical="center"/>
    </xf>
    <xf numFmtId="0" fontId="22" fillId="28" borderId="94" xfId="57" applyFill="1" applyBorder="1" applyAlignment="1">
      <alignment horizontal="center" vertical="center"/>
    </xf>
    <xf numFmtId="0" fontId="22" fillId="28" borderId="100" xfId="57" applyFill="1" applyBorder="1" applyAlignment="1">
      <alignment horizontal="center" vertical="center"/>
    </xf>
    <xf numFmtId="0" fontId="22" fillId="25" borderId="30" xfId="57" applyFill="1" applyBorder="1" applyAlignment="1">
      <alignment horizontal="center" vertical="center"/>
    </xf>
    <xf numFmtId="0" fontId="22" fillId="25" borderId="31" xfId="57" applyFill="1" applyBorder="1" applyAlignment="1">
      <alignment horizontal="center" vertical="center"/>
    </xf>
    <xf numFmtId="0" fontId="22" fillId="25" borderId="32" xfId="57" applyFill="1" applyBorder="1" applyAlignment="1">
      <alignment horizontal="center" vertical="center"/>
    </xf>
    <xf numFmtId="0" fontId="134" fillId="0" borderId="0" xfId="57" applyFont="1" applyAlignment="1">
      <alignment horizontal="left" vertical="center"/>
    </xf>
    <xf numFmtId="0" fontId="134" fillId="0" borderId="0" xfId="57" applyFont="1" applyAlignment="1" applyProtection="1">
      <alignment horizontal="left" vertical="center"/>
      <protection locked="0"/>
    </xf>
    <xf numFmtId="0" fontId="134" fillId="0" borderId="10" xfId="57" applyFont="1" applyBorder="1" applyAlignment="1" applyProtection="1">
      <alignment horizontal="left" vertical="center"/>
      <protection locked="0"/>
    </xf>
    <xf numFmtId="44" fontId="22" fillId="24" borderId="37" xfId="57" applyNumberFormat="1" applyFill="1" applyBorder="1" applyAlignment="1">
      <alignment vertical="center"/>
    </xf>
    <xf numFmtId="44" fontId="22" fillId="24" borderId="38" xfId="57" applyNumberFormat="1" applyFill="1" applyBorder="1" applyAlignment="1">
      <alignment vertical="center"/>
    </xf>
    <xf numFmtId="44" fontId="22" fillId="24" borderId="39" xfId="57" applyNumberFormat="1" applyFill="1" applyBorder="1" applyAlignment="1">
      <alignment vertical="center"/>
    </xf>
    <xf numFmtId="0" fontId="5" fillId="0" borderId="0" xfId="42" applyAlignment="1">
      <alignment vertical="center"/>
    </xf>
    <xf numFmtId="5" fontId="22" fillId="0" borderId="0" xfId="57" applyNumberFormat="1" applyAlignment="1">
      <alignment vertical="center"/>
    </xf>
    <xf numFmtId="0" fontId="22" fillId="0" borderId="0" xfId="57" applyAlignment="1">
      <alignment horizontal="center" vertical="center" wrapText="1"/>
    </xf>
    <xf numFmtId="44" fontId="22" fillId="0" borderId="0" xfId="57" applyNumberFormat="1" applyAlignment="1">
      <alignment vertical="center"/>
    </xf>
    <xf numFmtId="44" fontId="22" fillId="0" borderId="35" xfId="57" applyNumberFormat="1" applyBorder="1" applyAlignment="1">
      <alignment vertical="center"/>
    </xf>
    <xf numFmtId="0" fontId="22" fillId="0" borderId="0" xfId="57" applyAlignment="1">
      <alignment horizontal="left" vertical="center"/>
    </xf>
    <xf numFmtId="0" fontId="22" fillId="0" borderId="0" xfId="57" quotePrefix="1" applyAlignment="1">
      <alignment horizontal="center" vertical="center"/>
    </xf>
    <xf numFmtId="5" fontId="22" fillId="0" borderId="43" xfId="57" applyNumberFormat="1" applyBorder="1" applyAlignment="1">
      <alignment vertical="center"/>
    </xf>
    <xf numFmtId="44" fontId="22" fillId="0" borderId="44" xfId="57" applyNumberFormat="1" applyBorder="1" applyAlignment="1">
      <alignment vertical="center"/>
    </xf>
    <xf numFmtId="44" fontId="22" fillId="0" borderId="43" xfId="57" applyNumberFormat="1" applyBorder="1" applyAlignment="1">
      <alignment vertical="center"/>
    </xf>
    <xf numFmtId="44" fontId="22" fillId="0" borderId="45" xfId="57" applyNumberFormat="1" applyBorder="1" applyAlignment="1">
      <alignment vertical="center"/>
    </xf>
    <xf numFmtId="0" fontId="22" fillId="28" borderId="56" xfId="57" applyFill="1" applyBorder="1" applyAlignment="1" applyProtection="1">
      <alignment horizontal="center" vertical="center"/>
      <protection locked="0"/>
    </xf>
    <xf numFmtId="0" fontId="22" fillId="28" borderId="58" xfId="57" applyFill="1" applyBorder="1" applyAlignment="1" applyProtection="1">
      <alignment horizontal="center" vertical="center"/>
      <protection locked="0"/>
    </xf>
    <xf numFmtId="0" fontId="22" fillId="28" borderId="36" xfId="57" applyFill="1" applyBorder="1" applyAlignment="1" applyProtection="1">
      <alignment horizontal="center" vertical="center"/>
      <protection locked="0"/>
    </xf>
    <xf numFmtId="0" fontId="22" fillId="0" borderId="27" xfId="57" applyBorder="1" applyAlignment="1">
      <alignment vertical="center"/>
    </xf>
    <xf numFmtId="0" fontId="22" fillId="28" borderId="101" xfId="57" applyFill="1" applyBorder="1" applyAlignment="1">
      <alignment horizontal="center" vertical="center"/>
    </xf>
    <xf numFmtId="0" fontId="22" fillId="28" borderId="102" xfId="57" applyFill="1" applyBorder="1" applyAlignment="1">
      <alignment horizontal="center" vertical="center"/>
    </xf>
    <xf numFmtId="0" fontId="22" fillId="28" borderId="103" xfId="57" applyFill="1" applyBorder="1" applyAlignment="1">
      <alignment horizontal="center" vertical="center"/>
    </xf>
    <xf numFmtId="0" fontId="22" fillId="28" borderId="104" xfId="57" applyFill="1" applyBorder="1" applyAlignment="1">
      <alignment horizontal="center" vertical="center"/>
    </xf>
    <xf numFmtId="44" fontId="5" fillId="0" borderId="33" xfId="42" applyNumberFormat="1" applyBorder="1" applyAlignment="1">
      <alignment vertical="center"/>
    </xf>
    <xf numFmtId="0" fontId="22" fillId="0" borderId="28" xfId="57" applyBorder="1" applyAlignment="1">
      <alignment vertical="center"/>
    </xf>
    <xf numFmtId="44" fontId="22" fillId="0" borderId="34" xfId="57" applyNumberFormat="1" applyBorder="1" applyAlignment="1">
      <alignment vertical="center"/>
    </xf>
    <xf numFmtId="44" fontId="5" fillId="0" borderId="31" xfId="42" applyNumberFormat="1" applyBorder="1" applyAlignment="1">
      <alignment vertical="center"/>
    </xf>
    <xf numFmtId="44" fontId="5" fillId="0" borderId="32" xfId="42" applyNumberFormat="1" applyBorder="1" applyAlignment="1">
      <alignment vertical="center"/>
    </xf>
    <xf numFmtId="44" fontId="5" fillId="0" borderId="0" xfId="42" applyNumberFormat="1" applyAlignment="1">
      <alignment vertical="center"/>
    </xf>
    <xf numFmtId="44" fontId="5" fillId="0" borderId="34" xfId="42" applyNumberFormat="1" applyBorder="1" applyAlignment="1">
      <alignment vertical="center"/>
    </xf>
    <xf numFmtId="44" fontId="5" fillId="0" borderId="10" xfId="42" applyNumberFormat="1" applyBorder="1" applyAlignment="1">
      <alignment vertical="center"/>
    </xf>
    <xf numFmtId="44" fontId="5" fillId="0" borderId="35" xfId="42" applyNumberFormat="1" applyBorder="1" applyAlignment="1">
      <alignment vertical="center"/>
    </xf>
    <xf numFmtId="0" fontId="22" fillId="0" borderId="28" xfId="57" applyBorder="1" applyAlignment="1">
      <alignment horizontal="left" vertical="center"/>
    </xf>
    <xf numFmtId="0" fontId="22" fillId="0" borderId="26" xfId="57" applyBorder="1" applyAlignment="1">
      <alignment horizontal="left" vertical="center"/>
    </xf>
    <xf numFmtId="0" fontId="22" fillId="0" borderId="0" xfId="57" applyAlignment="1">
      <alignment horizontal="center" vertical="center"/>
    </xf>
    <xf numFmtId="0" fontId="22" fillId="0" borderId="26" xfId="57" applyBorder="1" applyAlignment="1">
      <alignment horizontal="center" vertical="center"/>
    </xf>
    <xf numFmtId="44" fontId="5" fillId="0" borderId="26" xfId="42" applyNumberFormat="1" applyBorder="1" applyAlignment="1">
      <alignment vertical="center"/>
    </xf>
    <xf numFmtId="44" fontId="5" fillId="0" borderId="27" xfId="42" applyNumberFormat="1" applyBorder="1" applyAlignment="1">
      <alignment vertical="center"/>
    </xf>
    <xf numFmtId="0" fontId="22" fillId="0" borderId="40" xfId="57" applyBorder="1" applyAlignment="1">
      <alignment vertical="center"/>
    </xf>
    <xf numFmtId="0" fontId="22" fillId="0" borderId="41" xfId="57" applyBorder="1" applyAlignment="1">
      <alignment vertical="center"/>
    </xf>
    <xf numFmtId="9" fontId="129" fillId="0" borderId="0" xfId="61" applyFont="1" applyBorder="1" applyProtection="1"/>
    <xf numFmtId="0" fontId="124" fillId="50" borderId="13" xfId="0" applyFont="1" applyFill="1" applyBorder="1" applyAlignment="1" applyProtection="1">
      <alignment horizontal="left" wrapText="1"/>
      <protection locked="0"/>
    </xf>
    <xf numFmtId="0" fontId="124" fillId="0" borderId="0" xfId="0" applyFont="1" applyAlignment="1">
      <alignment horizontal="right"/>
    </xf>
    <xf numFmtId="9" fontId="129" fillId="0" borderId="0" xfId="61" applyFont="1" applyFill="1" applyBorder="1" applyProtection="1"/>
    <xf numFmtId="9" fontId="129" fillId="0" borderId="0" xfId="61" applyFont="1" applyBorder="1" applyAlignment="1" applyProtection="1">
      <alignment horizontal="left"/>
    </xf>
    <xf numFmtId="9" fontId="152" fillId="0" borderId="0" xfId="61" applyFont="1" applyBorder="1" applyAlignment="1" applyProtection="1">
      <alignment horizontal="left"/>
    </xf>
    <xf numFmtId="0" fontId="160" fillId="0" borderId="0" xfId="0" applyFont="1"/>
    <xf numFmtId="9" fontId="124" fillId="50" borderId="13" xfId="61" applyFont="1" applyFill="1" applyBorder="1" applyAlignment="1" applyProtection="1">
      <alignment horizontal="left"/>
      <protection locked="0"/>
    </xf>
    <xf numFmtId="9" fontId="129" fillId="0" borderId="0" xfId="61" applyFont="1" applyFill="1" applyBorder="1" applyAlignment="1" applyProtection="1">
      <alignment horizontal="right"/>
    </xf>
    <xf numFmtId="0" fontId="124" fillId="50" borderId="13" xfId="0" applyFont="1" applyFill="1" applyBorder="1" applyAlignment="1" applyProtection="1">
      <alignment horizontal="left"/>
      <protection locked="0"/>
    </xf>
    <xf numFmtId="0" fontId="124" fillId="50" borderId="13" xfId="0" applyFont="1" applyFill="1" applyBorder="1" applyProtection="1">
      <protection locked="0"/>
    </xf>
    <xf numFmtId="0" fontId="162" fillId="0" borderId="0" xfId="0" applyFont="1" applyAlignment="1">
      <alignment vertical="center" wrapText="1"/>
    </xf>
    <xf numFmtId="0" fontId="124" fillId="0" borderId="0" xfId="0" applyFont="1" applyAlignment="1">
      <alignment vertical="center" wrapText="1"/>
    </xf>
    <xf numFmtId="0" fontId="139" fillId="0" borderId="10" xfId="0" applyFont="1" applyBorder="1" applyAlignment="1">
      <alignment horizontal="left" vertical="center"/>
    </xf>
    <xf numFmtId="0" fontId="139" fillId="0" borderId="10" xfId="0" applyFont="1" applyBorder="1" applyAlignment="1">
      <alignment vertical="center"/>
    </xf>
    <xf numFmtId="0" fontId="128" fillId="0" borderId="10" xfId="0" applyFont="1" applyBorder="1" applyAlignment="1">
      <alignment vertical="center" wrapText="1"/>
    </xf>
    <xf numFmtId="0" fontId="163" fillId="0" borderId="0" xfId="0" applyFont="1" applyAlignment="1">
      <alignment vertical="top" wrapText="1"/>
    </xf>
    <xf numFmtId="0" fontId="166" fillId="0" borderId="0" xfId="0" applyFont="1" applyAlignment="1">
      <alignment horizontal="left" vertical="top" wrapText="1"/>
    </xf>
    <xf numFmtId="0" fontId="163" fillId="0" borderId="0" xfId="0" applyFont="1" applyAlignment="1">
      <alignment horizontal="left" vertical="top" wrapText="1"/>
    </xf>
    <xf numFmtId="0" fontId="139" fillId="0" borderId="0" xfId="0" applyFont="1" applyAlignment="1">
      <alignment vertical="top" wrapText="1"/>
    </xf>
    <xf numFmtId="0" fontId="166" fillId="0" borderId="0" xfId="0" applyFont="1" applyAlignment="1">
      <alignment vertical="top" wrapText="1"/>
    </xf>
    <xf numFmtId="0" fontId="163" fillId="0" borderId="0" xfId="0" applyFont="1" applyAlignment="1">
      <alignment vertical="top"/>
    </xf>
    <xf numFmtId="0" fontId="163" fillId="0" borderId="0" xfId="0" applyFont="1" applyAlignment="1">
      <alignment horizontal="left" vertical="top"/>
    </xf>
    <xf numFmtId="0" fontId="122" fillId="0" borderId="0" xfId="55" applyFont="1" applyProtection="1">
      <protection locked="0"/>
    </xf>
    <xf numFmtId="0" fontId="128" fillId="0" borderId="0" xfId="0" applyFont="1" applyProtection="1">
      <protection locked="0"/>
    </xf>
    <xf numFmtId="0" fontId="166" fillId="0" borderId="0" xfId="0" applyFont="1" applyAlignment="1">
      <alignment horizontal="left" vertical="top"/>
    </xf>
    <xf numFmtId="0" fontId="120" fillId="0" borderId="0" xfId="0" applyFont="1" applyAlignment="1">
      <alignment horizontal="left" vertical="top"/>
    </xf>
    <xf numFmtId="0" fontId="124" fillId="0" borderId="0" xfId="0" applyFont="1" applyAlignment="1" applyProtection="1">
      <alignment horizontal="left" vertical="top" wrapText="1" indent="2"/>
      <protection locked="0"/>
    </xf>
    <xf numFmtId="0" fontId="163" fillId="0" borderId="0" xfId="0" applyFont="1"/>
    <xf numFmtId="44" fontId="124" fillId="0" borderId="0" xfId="29" applyFont="1" applyFill="1" applyBorder="1" applyAlignment="1" applyProtection="1">
      <alignment horizontal="left" vertical="top" wrapText="1"/>
      <protection locked="0"/>
    </xf>
    <xf numFmtId="0" fontId="124" fillId="0" borderId="0" xfId="0" applyFont="1" applyAlignment="1" applyProtection="1">
      <alignment horizontal="left" indent="2"/>
      <protection locked="0"/>
    </xf>
    <xf numFmtId="0" fontId="164" fillId="0" borderId="79" xfId="0" applyFont="1" applyBorder="1" applyAlignment="1">
      <alignment horizontal="left" vertical="top"/>
    </xf>
    <xf numFmtId="0" fontId="163" fillId="0" borderId="79" xfId="0" applyFont="1" applyBorder="1" applyAlignment="1">
      <alignment horizontal="left" vertical="top" wrapText="1"/>
    </xf>
    <xf numFmtId="0" fontId="166" fillId="0" borderId="0" xfId="0" applyFont="1"/>
    <xf numFmtId="44" fontId="124" fillId="0" borderId="0" xfId="29" applyFont="1" applyFill="1" applyBorder="1" applyAlignment="1" applyProtection="1">
      <alignment horizontal="left" vertical="top" wrapText="1"/>
    </xf>
    <xf numFmtId="0" fontId="164" fillId="0" borderId="0" xfId="0" applyFont="1" applyAlignment="1">
      <alignment horizontal="left" vertical="top" wrapText="1"/>
    </xf>
    <xf numFmtId="0" fontId="166" fillId="0" borderId="0" xfId="0" applyFont="1" applyAlignment="1">
      <alignment vertical="top"/>
    </xf>
    <xf numFmtId="0" fontId="170" fillId="0" borderId="0" xfId="0" applyFont="1"/>
    <xf numFmtId="0" fontId="163" fillId="50" borderId="67" xfId="0" applyFont="1" applyFill="1" applyBorder="1" applyAlignment="1">
      <alignment horizontal="left" vertical="top" wrapText="1"/>
    </xf>
    <xf numFmtId="0" fontId="163" fillId="50" borderId="13" xfId="0" applyFont="1" applyFill="1" applyBorder="1" applyAlignment="1">
      <alignment horizontal="left" vertical="top" wrapText="1"/>
    </xf>
    <xf numFmtId="9" fontId="124" fillId="0" borderId="0" xfId="61" applyFont="1" applyFill="1" applyBorder="1" applyProtection="1"/>
    <xf numFmtId="0" fontId="163" fillId="50" borderId="13" xfId="0" applyFont="1" applyFill="1" applyBorder="1" applyAlignment="1">
      <alignment horizontal="left" vertical="center"/>
    </xf>
    <xf numFmtId="0" fontId="171" fillId="0" borderId="0" xfId="0" applyFont="1" applyAlignment="1">
      <alignment horizontal="left" vertical="top" wrapText="1"/>
    </xf>
    <xf numFmtId="0" fontId="173" fillId="0" borderId="0" xfId="0" applyFont="1" applyAlignment="1">
      <alignment horizontal="left" vertical="top"/>
    </xf>
    <xf numFmtId="0" fontId="139" fillId="0" borderId="0" xfId="0" applyFont="1" applyAlignment="1">
      <alignment vertical="top"/>
    </xf>
    <xf numFmtId="0" fontId="163" fillId="50" borderId="13" xfId="0" applyFont="1" applyFill="1" applyBorder="1" applyAlignment="1">
      <alignment horizontal="left" vertical="center" wrapText="1"/>
    </xf>
    <xf numFmtId="0" fontId="166" fillId="0" borderId="0" xfId="0" applyFont="1" applyAlignment="1">
      <alignment horizontal="left"/>
    </xf>
    <xf numFmtId="0" fontId="163" fillId="0" borderId="0" xfId="0" applyFont="1" applyAlignment="1">
      <alignment horizontal="left"/>
    </xf>
    <xf numFmtId="0" fontId="164" fillId="0" borderId="0" xfId="0" applyFont="1" applyAlignment="1">
      <alignment horizontal="left" vertical="top"/>
    </xf>
    <xf numFmtId="0" fontId="170" fillId="0" borderId="0" xfId="0" applyFont="1" applyAlignment="1">
      <alignment horizontal="left" vertical="top"/>
    </xf>
    <xf numFmtId="0" fontId="163" fillId="50" borderId="13" xfId="0" applyFont="1" applyFill="1" applyBorder="1" applyAlignment="1">
      <alignment vertical="center"/>
    </xf>
    <xf numFmtId="0" fontId="163" fillId="0" borderId="0" xfId="0" applyFont="1" applyAlignment="1">
      <alignment vertical="center"/>
    </xf>
    <xf numFmtId="0" fontId="163" fillId="50" borderId="13" xfId="0" applyFont="1" applyFill="1" applyBorder="1"/>
    <xf numFmtId="0" fontId="124" fillId="0" borderId="0" xfId="0" applyFont="1" applyAlignment="1">
      <alignment horizontal="left" vertical="top" wrapText="1"/>
    </xf>
    <xf numFmtId="0" fontId="124" fillId="0" borderId="10" xfId="0" applyFont="1" applyBorder="1" applyAlignment="1">
      <alignment vertical="center"/>
    </xf>
    <xf numFmtId="0" fontId="124" fillId="0" borderId="10" xfId="0" applyFont="1" applyBorder="1" applyAlignment="1">
      <alignment horizontal="left" vertical="center" wrapText="1"/>
    </xf>
    <xf numFmtId="0" fontId="124" fillId="0" borderId="0" xfId="0" applyFont="1" applyAlignment="1">
      <alignment vertical="center"/>
    </xf>
    <xf numFmtId="0" fontId="163" fillId="0" borderId="199" xfId="0" applyFont="1" applyBorder="1" applyAlignment="1">
      <alignment horizontal="left" vertical="top" wrapText="1"/>
    </xf>
    <xf numFmtId="0" fontId="163" fillId="0" borderId="86" xfId="0" applyFont="1" applyBorder="1" applyAlignment="1">
      <alignment horizontal="left" vertical="top" wrapText="1"/>
    </xf>
    <xf numFmtId="0" fontId="163" fillId="0" borderId="198" xfId="0" applyFont="1" applyBorder="1" applyAlignment="1">
      <alignment horizontal="left" vertical="top" wrapText="1"/>
    </xf>
    <xf numFmtId="0" fontId="163" fillId="0" borderId="82" xfId="0" applyFont="1" applyBorder="1" applyAlignment="1">
      <alignment horizontal="center" vertical="top" wrapText="1"/>
    </xf>
    <xf numFmtId="0" fontId="163" fillId="51" borderId="198" xfId="0" applyFont="1" applyFill="1" applyBorder="1" applyAlignment="1">
      <alignment horizontal="center" vertical="top" wrapText="1"/>
    </xf>
    <xf numFmtId="9" fontId="163" fillId="51" borderId="82" xfId="61" applyFont="1" applyFill="1" applyBorder="1" applyAlignment="1">
      <alignment horizontal="center" vertical="top" wrapText="1"/>
    </xf>
    <xf numFmtId="9" fontId="163" fillId="51" borderId="198" xfId="0" applyNumberFormat="1" applyFont="1" applyFill="1" applyBorder="1" applyAlignment="1">
      <alignment horizontal="center" vertical="top" wrapText="1"/>
    </xf>
    <xf numFmtId="0" fontId="163" fillId="0" borderId="0" xfId="0" applyFont="1" applyAlignment="1">
      <alignment horizontal="right" vertical="top"/>
    </xf>
    <xf numFmtId="9" fontId="163" fillId="0" borderId="0" xfId="61" applyFont="1" applyFill="1" applyBorder="1" applyAlignment="1">
      <alignment horizontal="center" vertical="top" wrapText="1"/>
    </xf>
    <xf numFmtId="9" fontId="163" fillId="0" borderId="0" xfId="0" applyNumberFormat="1" applyFont="1" applyAlignment="1">
      <alignment horizontal="center" vertical="top" wrapText="1"/>
    </xf>
    <xf numFmtId="0" fontId="165" fillId="0" borderId="0" xfId="0" applyFont="1" applyAlignment="1">
      <alignment horizontal="left" vertical="top"/>
    </xf>
    <xf numFmtId="0" fontId="163" fillId="50" borderId="82" xfId="0" applyFont="1" applyFill="1" applyBorder="1" applyAlignment="1" applyProtection="1">
      <alignment horizontal="center" vertical="top" wrapText="1"/>
      <protection locked="0"/>
    </xf>
    <xf numFmtId="0" fontId="163" fillId="0" borderId="199" xfId="0" applyFont="1" applyBorder="1" applyAlignment="1">
      <alignment horizontal="center" vertical="top" wrapText="1"/>
    </xf>
    <xf numFmtId="0" fontId="166" fillId="0" borderId="82" xfId="0" applyFont="1" applyBorder="1" applyAlignment="1">
      <alignment horizontal="center" vertical="top" wrapText="1"/>
    </xf>
    <xf numFmtId="0" fontId="51" fillId="24" borderId="0" xfId="58" applyFont="1" applyFill="1"/>
    <xf numFmtId="0" fontId="22" fillId="28" borderId="61" xfId="43" applyFont="1" applyFill="1" applyBorder="1" applyAlignment="1">
      <alignment horizontal="center" vertical="center" wrapText="1"/>
    </xf>
    <xf numFmtId="0" fontId="22" fillId="28" borderId="62" xfId="43" applyFont="1" applyFill="1" applyBorder="1" applyAlignment="1">
      <alignment horizontal="center" vertical="center" wrapText="1"/>
    </xf>
    <xf numFmtId="0" fontId="22" fillId="28" borderId="63" xfId="43" applyFont="1" applyFill="1" applyBorder="1" applyAlignment="1">
      <alignment horizontal="center" vertical="center" wrapText="1"/>
    </xf>
    <xf numFmtId="0" fontId="22" fillId="29" borderId="40" xfId="58" applyFont="1" applyFill="1" applyBorder="1" applyAlignment="1">
      <alignment vertical="top" wrapText="1"/>
    </xf>
    <xf numFmtId="37" fontId="5" fillId="29" borderId="64" xfId="58" applyNumberFormat="1" applyFont="1" applyFill="1" applyBorder="1" applyAlignment="1">
      <alignment horizontal="right" vertical="top" wrapText="1"/>
    </xf>
    <xf numFmtId="37" fontId="5" fillId="29" borderId="65" xfId="58" applyNumberFormat="1" applyFont="1" applyFill="1" applyBorder="1" applyAlignment="1">
      <alignment horizontal="right" vertical="top" wrapText="1"/>
    </xf>
    <xf numFmtId="0" fontId="22" fillId="28" borderId="119" xfId="43" applyFont="1" applyFill="1" applyBorder="1" applyAlignment="1">
      <alignment vertical="center" wrapText="1"/>
    </xf>
    <xf numFmtId="0" fontId="22" fillId="28" borderId="32" xfId="43" applyFont="1" applyFill="1" applyBorder="1" applyAlignment="1">
      <alignment vertical="center" wrapText="1"/>
    </xf>
    <xf numFmtId="0" fontId="51" fillId="24" borderId="0" xfId="58" applyFont="1" applyFill="1" applyAlignment="1">
      <alignment wrapText="1"/>
    </xf>
    <xf numFmtId="0" fontId="22" fillId="28" borderId="0" xfId="43" applyFont="1" applyFill="1" applyAlignment="1">
      <alignment horizontal="center" vertical="center" wrapText="1"/>
    </xf>
    <xf numFmtId="0" fontId="5" fillId="24" borderId="132" xfId="58" applyFont="1" applyFill="1" applyBorder="1" applyAlignment="1" applyProtection="1">
      <alignment vertical="top" wrapText="1"/>
      <protection locked="0"/>
    </xf>
    <xf numFmtId="0" fontId="5" fillId="24" borderId="53" xfId="58" applyFont="1" applyFill="1" applyBorder="1" applyAlignment="1" applyProtection="1">
      <alignment vertical="top" wrapText="1"/>
      <protection locked="0"/>
    </xf>
    <xf numFmtId="0" fontId="5" fillId="24" borderId="355" xfId="58" applyFont="1" applyFill="1" applyBorder="1" applyAlignment="1" applyProtection="1">
      <alignment vertical="top" wrapText="1"/>
      <protection locked="0"/>
    </xf>
    <xf numFmtId="0" fontId="22" fillId="28" borderId="41" xfId="43" applyFont="1" applyFill="1" applyBorder="1" applyAlignment="1">
      <alignment horizontal="center" vertical="center" wrapText="1"/>
    </xf>
    <xf numFmtId="9" fontId="5" fillId="24" borderId="132" xfId="61" applyFont="1" applyFill="1" applyBorder="1" applyAlignment="1" applyProtection="1">
      <alignment horizontal="center" vertical="top" wrapText="1"/>
    </xf>
    <xf numFmtId="9" fontId="5" fillId="24" borderId="53" xfId="61" applyFont="1" applyFill="1" applyBorder="1" applyAlignment="1" applyProtection="1">
      <alignment horizontal="center" vertical="top" wrapText="1"/>
    </xf>
    <xf numFmtId="9" fontId="5" fillId="24" borderId="355" xfId="61" applyFont="1" applyFill="1" applyBorder="1" applyAlignment="1" applyProtection="1">
      <alignment horizontal="center" vertical="top" wrapText="1"/>
    </xf>
    <xf numFmtId="169" fontId="52" fillId="30" borderId="297" xfId="44" applyNumberFormat="1" applyFont="1" applyFill="1" applyBorder="1" applyProtection="1">
      <protection locked="0"/>
    </xf>
    <xf numFmtId="169" fontId="52" fillId="30" borderId="356" xfId="44" applyNumberFormat="1" applyFont="1" applyFill="1" applyBorder="1" applyProtection="1">
      <protection locked="0"/>
    </xf>
    <xf numFmtId="166" fontId="51" fillId="34" borderId="199" xfId="44" applyNumberFormat="1" applyFont="1" applyFill="1" applyBorder="1"/>
    <xf numFmtId="166" fontId="51" fillId="34" borderId="357" xfId="44" applyNumberFormat="1" applyFont="1" applyFill="1" applyBorder="1"/>
    <xf numFmtId="44" fontId="84" fillId="36" borderId="82" xfId="83" applyNumberFormat="1" applyFont="1" applyFill="1" applyBorder="1" applyAlignment="1">
      <alignment vertical="center"/>
    </xf>
    <xf numFmtId="42" fontId="50" fillId="0" borderId="190" xfId="0" applyNumberFormat="1" applyFont="1" applyBorder="1" applyAlignment="1" applyProtection="1">
      <alignment vertical="center"/>
      <protection locked="0"/>
    </xf>
    <xf numFmtId="42" fontId="50" fillId="0" borderId="186" xfId="0" applyNumberFormat="1" applyFont="1" applyBorder="1" applyAlignment="1" applyProtection="1">
      <alignment vertical="center"/>
      <protection locked="0"/>
    </xf>
    <xf numFmtId="42" fontId="50" fillId="0" borderId="181" xfId="0" applyNumberFormat="1" applyFont="1" applyBorder="1" applyAlignment="1" applyProtection="1">
      <alignment vertical="center" wrapText="1"/>
      <protection locked="0"/>
    </xf>
    <xf numFmtId="42" fontId="50" fillId="0" borderId="181" xfId="0" applyNumberFormat="1" applyFont="1" applyBorder="1" applyAlignment="1" applyProtection="1">
      <alignment vertical="center"/>
      <protection locked="0"/>
    </xf>
    <xf numFmtId="42" fontId="50" fillId="0" borderId="186" xfId="0" applyNumberFormat="1" applyFont="1" applyBorder="1" applyAlignment="1" applyProtection="1">
      <alignment vertical="center" wrapText="1"/>
      <protection locked="0"/>
    </xf>
    <xf numFmtId="42" fontId="50" fillId="0" borderId="317" xfId="0" applyNumberFormat="1" applyFont="1" applyBorder="1" applyAlignment="1" applyProtection="1">
      <alignment vertical="center"/>
      <protection locked="0"/>
    </xf>
    <xf numFmtId="42" fontId="124" fillId="45" borderId="67" xfId="0" applyNumberFormat="1" applyFont="1" applyFill="1" applyBorder="1" applyAlignment="1">
      <alignment wrapText="1"/>
    </xf>
    <xf numFmtId="42" fontId="124" fillId="45" borderId="165" xfId="0" applyNumberFormat="1" applyFont="1" applyFill="1" applyBorder="1" applyAlignment="1">
      <alignment wrapText="1"/>
    </xf>
    <xf numFmtId="0" fontId="124" fillId="42" borderId="13" xfId="0" applyFont="1" applyFill="1" applyBorder="1" applyAlignment="1" applyProtection="1">
      <alignment wrapText="1"/>
      <protection locked="0"/>
    </xf>
    <xf numFmtId="42" fontId="124" fillId="45" borderId="348" xfId="0" applyNumberFormat="1" applyFont="1" applyFill="1" applyBorder="1" applyAlignment="1">
      <alignment wrapText="1"/>
    </xf>
    <xf numFmtId="42" fontId="124" fillId="42" borderId="23" xfId="0" applyNumberFormat="1" applyFont="1" applyFill="1" applyBorder="1" applyAlignment="1" applyProtection="1">
      <alignment wrapText="1"/>
      <protection locked="0"/>
    </xf>
    <xf numFmtId="0" fontId="124" fillId="42" borderId="13" xfId="0" applyFont="1" applyFill="1" applyBorder="1" applyAlignment="1" applyProtection="1">
      <alignment wrapText="1"/>
      <protection locked="0"/>
      <extLst>
        <ext xmlns:xfpb="http://schemas.microsoft.com/office/spreadsheetml/2022/featurepropertybag" uri="{C7286773-470A-42A8-94C5-96B5CB345126}">
          <xfpb:xfComplement i="0"/>
        </ext>
      </extLst>
    </xf>
    <xf numFmtId="0" fontId="0" fillId="0" borderId="0" xfId="0" applyAlignment="1">
      <alignment horizontal="center" wrapText="1"/>
    </xf>
    <xf numFmtId="0" fontId="124" fillId="42" borderId="87" xfId="0" applyFont="1" applyFill="1" applyBorder="1" applyAlignment="1" applyProtection="1">
      <alignment horizontal="center" wrapText="1"/>
      <protection locked="0"/>
    </xf>
    <xf numFmtId="0" fontId="124" fillId="42" borderId="53" xfId="0" applyFont="1" applyFill="1" applyBorder="1" applyAlignment="1" applyProtection="1">
      <alignment horizontal="center" wrapText="1"/>
      <protection locked="0"/>
    </xf>
    <xf numFmtId="0" fontId="124" fillId="42" borderId="17" xfId="0" applyFont="1" applyFill="1" applyBorder="1" applyAlignment="1" applyProtection="1">
      <alignment horizontal="center" wrapText="1"/>
      <protection locked="0"/>
    </xf>
    <xf numFmtId="0" fontId="142" fillId="0" borderId="0" xfId="0" applyFont="1" applyAlignment="1">
      <alignment vertical="top" wrapText="1"/>
    </xf>
    <xf numFmtId="0" fontId="142" fillId="0" borderId="93" xfId="0" applyFont="1" applyBorder="1" applyAlignment="1">
      <alignment vertical="top" wrapText="1"/>
    </xf>
    <xf numFmtId="42" fontId="124" fillId="45" borderId="87" xfId="0" applyNumberFormat="1" applyFont="1" applyFill="1" applyBorder="1" applyAlignment="1">
      <alignment wrapText="1"/>
    </xf>
    <xf numFmtId="42" fontId="124" fillId="45" borderId="53" xfId="0" applyNumberFormat="1" applyFont="1" applyFill="1" applyBorder="1" applyAlignment="1">
      <alignment wrapText="1"/>
    </xf>
    <xf numFmtId="42" fontId="124" fillId="45" borderId="17" xfId="0" applyNumberFormat="1" applyFont="1" applyFill="1" applyBorder="1" applyAlignment="1">
      <alignment wrapText="1"/>
    </xf>
    <xf numFmtId="0" fontId="139" fillId="0" borderId="30" xfId="0" applyFont="1" applyBorder="1" applyAlignment="1">
      <alignment horizontal="left" wrapText="1"/>
    </xf>
    <xf numFmtId="0" fontId="139" fillId="0" borderId="31" xfId="0" applyFont="1" applyBorder="1" applyAlignment="1">
      <alignment horizontal="left" wrapText="1"/>
    </xf>
    <xf numFmtId="0" fontId="139" fillId="0" borderId="32" xfId="0" applyFont="1" applyBorder="1" applyAlignment="1">
      <alignment horizontal="left" wrapText="1"/>
    </xf>
    <xf numFmtId="0" fontId="139" fillId="0" borderId="33" xfId="0" applyFont="1" applyBorder="1" applyAlignment="1">
      <alignment horizontal="left" wrapText="1"/>
    </xf>
    <xf numFmtId="0" fontId="139" fillId="0" borderId="0" xfId="0" applyFont="1" applyAlignment="1">
      <alignment horizontal="left" wrapText="1"/>
    </xf>
    <xf numFmtId="0" fontId="139" fillId="0" borderId="34" xfId="0" applyFont="1" applyBorder="1" applyAlignment="1">
      <alignment horizontal="left" wrapText="1"/>
    </xf>
    <xf numFmtId="0" fontId="139" fillId="0" borderId="0" xfId="0" applyFont="1" applyAlignment="1">
      <alignment horizontal="right"/>
    </xf>
    <xf numFmtId="0" fontId="139" fillId="0" borderId="93" xfId="0" applyFont="1" applyBorder="1" applyAlignment="1">
      <alignment horizontal="right"/>
    </xf>
    <xf numFmtId="0" fontId="124" fillId="0" borderId="0" xfId="0" applyFont="1" applyAlignment="1">
      <alignment wrapText="1"/>
    </xf>
    <xf numFmtId="0" fontId="128" fillId="0" borderId="0" xfId="0" applyFont="1" applyAlignment="1">
      <alignment horizontal="center"/>
    </xf>
    <xf numFmtId="0" fontId="124" fillId="28" borderId="0" xfId="0" applyFont="1" applyFill="1" applyAlignment="1">
      <alignment vertical="top" wrapText="1"/>
    </xf>
    <xf numFmtId="0" fontId="124" fillId="28" borderId="81" xfId="0" applyFont="1" applyFill="1" applyBorder="1" applyAlignment="1">
      <alignment vertical="top" wrapText="1"/>
    </xf>
    <xf numFmtId="0" fontId="124" fillId="28" borderId="0" xfId="0" applyFont="1" applyFill="1" applyAlignment="1">
      <alignment horizontal="left"/>
    </xf>
    <xf numFmtId="0" fontId="124" fillId="28" borderId="81" xfId="0" applyFont="1" applyFill="1" applyBorder="1" applyAlignment="1">
      <alignment horizontal="left"/>
    </xf>
    <xf numFmtId="0" fontId="124" fillId="28" borderId="0" xfId="0" applyFont="1" applyFill="1" applyAlignment="1">
      <alignment horizontal="left" vertical="top" wrapText="1"/>
    </xf>
    <xf numFmtId="0" fontId="124" fillId="28" borderId="81" xfId="0" applyFont="1" applyFill="1" applyBorder="1" applyAlignment="1">
      <alignment horizontal="left" vertical="top" wrapText="1"/>
    </xf>
    <xf numFmtId="0" fontId="28" fillId="0" borderId="0" xfId="0" applyFont="1" applyAlignment="1">
      <alignment vertical="top" wrapText="1"/>
    </xf>
    <xf numFmtId="0" fontId="124" fillId="42" borderId="87" xfId="0" applyFont="1" applyFill="1" applyBorder="1" applyAlignment="1" applyProtection="1">
      <alignment wrapText="1"/>
      <protection locked="0"/>
    </xf>
    <xf numFmtId="0" fontId="124" fillId="42" borderId="53" xfId="0" applyFont="1" applyFill="1" applyBorder="1" applyAlignment="1" applyProtection="1">
      <alignment wrapText="1"/>
      <protection locked="0"/>
    </xf>
    <xf numFmtId="0" fontId="124" fillId="42" borderId="17" xfId="0" applyFont="1" applyFill="1" applyBorder="1" applyAlignment="1" applyProtection="1">
      <alignment wrapText="1"/>
      <protection locked="0"/>
    </xf>
    <xf numFmtId="0" fontId="142" fillId="0" borderId="0" xfId="0" applyFont="1" applyAlignment="1">
      <alignment horizontal="left" vertical="top" wrapText="1"/>
    </xf>
    <xf numFmtId="0" fontId="124" fillId="28" borderId="87" xfId="0" applyFont="1" applyFill="1" applyBorder="1" applyAlignment="1" applyProtection="1">
      <alignment horizontal="left" wrapText="1"/>
      <protection locked="0"/>
    </xf>
    <xf numFmtId="0" fontId="124" fillId="28" borderId="17" xfId="0" applyFont="1" applyFill="1" applyBorder="1" applyAlignment="1" applyProtection="1">
      <alignment horizontal="left" wrapText="1"/>
      <protection locked="0"/>
    </xf>
    <xf numFmtId="0" fontId="124" fillId="0" borderId="79" xfId="0" applyFont="1" applyBorder="1" applyAlignment="1">
      <alignment horizontal="center"/>
    </xf>
    <xf numFmtId="0" fontId="12" fillId="0" borderId="80" xfId="56" applyFont="1" applyBorder="1" applyAlignment="1">
      <alignment horizontal="left" vertical="center"/>
    </xf>
    <xf numFmtId="0" fontId="110" fillId="0" borderId="0" xfId="56" applyFont="1" applyAlignment="1">
      <alignment horizontal="center" vertical="center"/>
    </xf>
    <xf numFmtId="0" fontId="107" fillId="0" borderId="0" xfId="56" applyFont="1" applyAlignment="1">
      <alignment horizontal="center" vertical="center"/>
    </xf>
    <xf numFmtId="0" fontId="67" fillId="0" borderId="0" xfId="56" applyFont="1" applyAlignment="1">
      <alignment horizontal="left" vertical="top" wrapText="1"/>
    </xf>
    <xf numFmtId="0" fontId="12" fillId="0" borderId="122" xfId="56" applyFont="1" applyBorder="1" applyAlignment="1">
      <alignment horizontal="left" vertical="center"/>
    </xf>
    <xf numFmtId="0" fontId="12" fillId="0" borderId="0" xfId="56" applyFont="1" applyAlignment="1">
      <alignment horizontal="left" vertical="top" wrapText="1"/>
    </xf>
    <xf numFmtId="0" fontId="12" fillId="0" borderId="0" xfId="56" applyFont="1" applyAlignment="1">
      <alignment horizontal="left" vertical="center" wrapText="1"/>
    </xf>
    <xf numFmtId="0" fontId="13" fillId="28" borderId="67" xfId="56" applyFont="1" applyFill="1" applyBorder="1" applyAlignment="1" applyProtection="1">
      <alignment horizontal="center" vertical="center"/>
      <protection locked="0"/>
    </xf>
    <xf numFmtId="0" fontId="13" fillId="28" borderId="52" xfId="56" applyFont="1" applyFill="1" applyBorder="1" applyAlignment="1" applyProtection="1">
      <alignment horizontal="center" vertical="center"/>
      <protection locked="0"/>
    </xf>
    <xf numFmtId="0" fontId="67" fillId="0" borderId="0" xfId="0" applyFont="1" applyAlignment="1">
      <alignment horizontal="left" vertical="top" wrapText="1"/>
    </xf>
    <xf numFmtId="0" fontId="13" fillId="0" borderId="0" xfId="56" applyFont="1" applyAlignment="1">
      <alignment horizontal="left" vertical="center" wrapText="1"/>
    </xf>
    <xf numFmtId="0" fontId="73" fillId="0" borderId="0" xfId="56" applyFont="1" applyAlignment="1">
      <alignment horizontal="left" vertical="top" wrapText="1"/>
    </xf>
    <xf numFmtId="0" fontId="12" fillId="0" borderId="0" xfId="56" applyFont="1" applyAlignment="1">
      <alignment horizontal="left" vertical="center"/>
    </xf>
    <xf numFmtId="0" fontId="0" fillId="28" borderId="13" xfId="0" applyFill="1" applyBorder="1" applyAlignment="1" applyProtection="1">
      <alignment horizontal="right"/>
      <protection locked="0"/>
    </xf>
    <xf numFmtId="0" fontId="0" fillId="28" borderId="87" xfId="0" applyFill="1" applyBorder="1" applyAlignment="1" applyProtection="1">
      <alignment horizontal="right"/>
      <protection locked="0"/>
    </xf>
    <xf numFmtId="0" fontId="0" fillId="28" borderId="17" xfId="0" applyFill="1" applyBorder="1" applyAlignment="1" applyProtection="1">
      <alignment horizontal="right"/>
      <protection locked="0"/>
    </xf>
    <xf numFmtId="0" fontId="69" fillId="0" borderId="0" xfId="0" applyFont="1" applyAlignment="1">
      <alignment horizontal="center"/>
    </xf>
    <xf numFmtId="0" fontId="0" fillId="0" borderId="0" xfId="0" applyAlignment="1">
      <alignment horizontal="left" vertical="center" wrapText="1"/>
    </xf>
    <xf numFmtId="0" fontId="128" fillId="0" borderId="0" xfId="0" applyFont="1" applyAlignment="1">
      <alignment horizontal="center" wrapText="1"/>
    </xf>
    <xf numFmtId="0" fontId="152" fillId="0" borderId="0" xfId="0" applyFont="1" applyAlignment="1" applyProtection="1">
      <alignment horizontal="left" wrapText="1"/>
      <protection locked="0"/>
    </xf>
    <xf numFmtId="0" fontId="129" fillId="28" borderId="87" xfId="0" applyFont="1" applyFill="1" applyBorder="1" applyAlignment="1" applyProtection="1">
      <alignment horizontal="left" wrapText="1"/>
      <protection locked="0"/>
    </xf>
    <xf numFmtId="0" fontId="129" fillId="28" borderId="53" xfId="0" applyFont="1" applyFill="1" applyBorder="1" applyAlignment="1" applyProtection="1">
      <alignment horizontal="left" wrapText="1"/>
      <protection locked="0"/>
    </xf>
    <xf numFmtId="0" fontId="152" fillId="0" borderId="0" xfId="0" applyFont="1" applyAlignment="1">
      <alignment horizontal="left" wrapText="1"/>
    </xf>
    <xf numFmtId="0" fontId="129" fillId="0" borderId="79" xfId="0" applyFont="1" applyBorder="1" applyAlignment="1">
      <alignment horizontal="left" wrapText="1"/>
    </xf>
    <xf numFmtId="0" fontId="124" fillId="28" borderId="87" xfId="0" applyFont="1" applyFill="1" applyBorder="1" applyAlignment="1" applyProtection="1">
      <alignment horizontal="left" vertical="top" wrapText="1"/>
      <protection locked="0"/>
    </xf>
    <xf numFmtId="0" fontId="124" fillId="28" borderId="53" xfId="0" applyFont="1" applyFill="1" applyBorder="1" applyAlignment="1" applyProtection="1">
      <alignment horizontal="left" vertical="top" wrapText="1"/>
      <protection locked="0"/>
    </xf>
    <xf numFmtId="0" fontId="124" fillId="28" borderId="17" xfId="0" applyFont="1" applyFill="1" applyBorder="1" applyAlignment="1" applyProtection="1">
      <alignment horizontal="left" vertical="top" wrapText="1"/>
      <protection locked="0"/>
    </xf>
    <xf numFmtId="0" fontId="129" fillId="0" borderId="80" xfId="0" applyFont="1" applyBorder="1" applyAlignment="1">
      <alignment horizontal="left"/>
    </xf>
    <xf numFmtId="0" fontId="129" fillId="0" borderId="0" xfId="0" applyFont="1" applyAlignment="1">
      <alignment horizontal="left"/>
    </xf>
    <xf numFmtId="0" fontId="129" fillId="28" borderId="17" xfId="0" applyFont="1" applyFill="1" applyBorder="1" applyAlignment="1" applyProtection="1">
      <alignment horizontal="left" wrapText="1"/>
      <protection locked="0"/>
    </xf>
    <xf numFmtId="0" fontId="152" fillId="0" borderId="0" xfId="0" applyFont="1" applyAlignment="1">
      <alignment horizontal="left"/>
    </xf>
    <xf numFmtId="0" fontId="129" fillId="0" borderId="0" xfId="0" applyFont="1" applyAlignment="1" applyProtection="1">
      <alignment horizontal="left" wrapText="1"/>
      <protection locked="0"/>
    </xf>
    <xf numFmtId="0" fontId="124" fillId="28" borderId="78" xfId="0" applyFont="1" applyFill="1" applyBorder="1" applyAlignment="1" applyProtection="1">
      <alignment horizontal="left" vertical="top" wrapText="1"/>
      <protection locked="0"/>
    </xf>
    <xf numFmtId="0" fontId="124" fillId="28" borderId="127" xfId="0" applyFont="1" applyFill="1" applyBorder="1" applyAlignment="1" applyProtection="1">
      <alignment horizontal="left" vertical="top" wrapText="1"/>
      <protection locked="0"/>
    </xf>
    <xf numFmtId="0" fontId="124" fillId="28" borderId="79" xfId="0" applyFont="1" applyFill="1" applyBorder="1" applyAlignment="1" applyProtection="1">
      <alignment horizontal="left" vertical="top" wrapText="1"/>
      <protection locked="0"/>
    </xf>
    <xf numFmtId="0" fontId="124" fillId="28" borderId="126" xfId="0" applyFont="1" applyFill="1" applyBorder="1" applyAlignment="1" applyProtection="1">
      <alignment horizontal="left" vertical="top" wrapText="1"/>
      <protection locked="0"/>
    </xf>
    <xf numFmtId="0" fontId="129" fillId="0" borderId="0" xfId="0" applyFont="1" applyAlignment="1">
      <alignment horizontal="left" vertical="center" wrapText="1"/>
    </xf>
    <xf numFmtId="0" fontId="129" fillId="28" borderId="87" xfId="0" applyFont="1" applyFill="1" applyBorder="1" applyAlignment="1" applyProtection="1">
      <alignment horizontal="left" vertical="center" wrapText="1"/>
      <protection locked="0"/>
    </xf>
    <xf numFmtId="0" fontId="129" fillId="28" borderId="53" xfId="0" applyFont="1" applyFill="1" applyBorder="1" applyAlignment="1" applyProtection="1">
      <alignment horizontal="left" vertical="center" wrapText="1"/>
      <protection locked="0"/>
    </xf>
    <xf numFmtId="0" fontId="129" fillId="28" borderId="17" xfId="0" applyFont="1" applyFill="1" applyBorder="1" applyAlignment="1" applyProtection="1">
      <alignment horizontal="left" vertical="center" wrapText="1"/>
      <protection locked="0"/>
    </xf>
    <xf numFmtId="0" fontId="121" fillId="24" borderId="0" xfId="58" applyFont="1" applyFill="1" applyAlignment="1">
      <alignment horizontal="center" wrapText="1"/>
    </xf>
    <xf numFmtId="0" fontId="22" fillId="28" borderId="56" xfId="43" applyFont="1" applyFill="1" applyBorder="1" applyAlignment="1">
      <alignment horizontal="center" vertical="center" wrapText="1"/>
    </xf>
    <xf numFmtId="0" fontId="22" fillId="28" borderId="129" xfId="43" applyFont="1" applyFill="1" applyBorder="1" applyAlignment="1">
      <alignment horizontal="center" vertical="center" wrapText="1"/>
    </xf>
    <xf numFmtId="0" fontId="22" fillId="28" borderId="57" xfId="43" applyFont="1" applyFill="1" applyBorder="1" applyAlignment="1">
      <alignment horizontal="center" vertical="center" wrapText="1"/>
    </xf>
    <xf numFmtId="0" fontId="48" fillId="24" borderId="0" xfId="58" applyFont="1" applyFill="1" applyAlignment="1">
      <alignment horizontal="center" wrapText="1"/>
    </xf>
    <xf numFmtId="0" fontId="5" fillId="27" borderId="69" xfId="0" applyFont="1" applyFill="1" applyBorder="1" applyAlignment="1" applyProtection="1">
      <alignment vertical="top" wrapText="1"/>
      <protection locked="0"/>
    </xf>
    <xf numFmtId="0" fontId="5" fillId="27" borderId="53" xfId="0" applyFont="1" applyFill="1" applyBorder="1" applyAlignment="1" applyProtection="1">
      <alignment vertical="top" wrapText="1"/>
      <protection locked="0"/>
    </xf>
    <xf numFmtId="0" fontId="5" fillId="27" borderId="131" xfId="0" applyFont="1" applyFill="1" applyBorder="1" applyAlignment="1" applyProtection="1">
      <alignment vertical="top" wrapText="1"/>
      <protection locked="0"/>
    </xf>
    <xf numFmtId="0" fontId="5" fillId="27" borderId="163" xfId="0" applyFont="1" applyFill="1" applyBorder="1" applyAlignment="1" applyProtection="1">
      <alignment vertical="top" wrapText="1"/>
      <protection locked="0"/>
    </xf>
    <xf numFmtId="0" fontId="128" fillId="27" borderId="0" xfId="0" applyFont="1" applyFill="1" applyAlignment="1">
      <alignment horizontal="center"/>
    </xf>
    <xf numFmtId="0" fontId="124" fillId="27" borderId="0" xfId="0" applyFont="1" applyFill="1" applyAlignment="1">
      <alignment wrapText="1"/>
    </xf>
    <xf numFmtId="0" fontId="124" fillId="27" borderId="0" xfId="0" applyFont="1" applyFill="1" applyAlignment="1">
      <alignment horizontal="left" vertical="top" wrapText="1" indent="1"/>
    </xf>
    <xf numFmtId="0" fontId="22" fillId="29" borderId="56" xfId="0" applyFont="1" applyFill="1" applyBorder="1" applyAlignment="1">
      <alignment horizontal="center" vertical="top" wrapText="1"/>
    </xf>
    <xf numFmtId="0" fontId="22" fillId="29" borderId="129" xfId="0" applyFont="1" applyFill="1" applyBorder="1" applyAlignment="1">
      <alignment horizontal="center" vertical="top" wrapText="1"/>
    </xf>
    <xf numFmtId="0" fontId="5" fillId="27" borderId="128" xfId="0" applyFont="1" applyFill="1" applyBorder="1" applyAlignment="1" applyProtection="1">
      <alignment vertical="top" wrapText="1"/>
      <protection locked="0"/>
    </xf>
    <xf numFmtId="0" fontId="5" fillId="27" borderId="162" xfId="0" applyFont="1" applyFill="1" applyBorder="1" applyAlignment="1" applyProtection="1">
      <alignment vertical="top" wrapText="1"/>
      <protection locked="0"/>
    </xf>
    <xf numFmtId="0" fontId="129" fillId="0" borderId="79" xfId="0" applyFont="1" applyBorder="1" applyAlignment="1">
      <alignment horizontal="left" vertical="top" wrapText="1"/>
    </xf>
    <xf numFmtId="0" fontId="129" fillId="0" borderId="0" xfId="0" applyFont="1" applyAlignment="1">
      <alignment horizontal="left" wrapText="1"/>
    </xf>
    <xf numFmtId="0" fontId="124" fillId="28" borderId="53" xfId="0" applyFont="1" applyFill="1" applyBorder="1" applyAlignment="1" applyProtection="1">
      <alignment horizontal="left" wrapText="1"/>
      <protection locked="0"/>
    </xf>
    <xf numFmtId="0" fontId="129" fillId="0" borderId="80" xfId="0" applyFont="1" applyBorder="1" applyAlignment="1">
      <alignment horizontal="left" wrapText="1"/>
    </xf>
    <xf numFmtId="0" fontId="129" fillId="0" borderId="0" xfId="0" applyFont="1" applyAlignment="1">
      <alignment horizontal="left" vertical="top" wrapText="1"/>
    </xf>
    <xf numFmtId="0" fontId="129" fillId="0" borderId="0" xfId="0" applyFont="1" applyAlignment="1">
      <alignment wrapText="1"/>
    </xf>
    <xf numFmtId="0" fontId="124" fillId="50" borderId="87" xfId="0" applyFont="1" applyFill="1" applyBorder="1" applyAlignment="1" applyProtection="1">
      <alignment horizontal="left" vertical="top" wrapText="1"/>
      <protection locked="0"/>
    </xf>
    <xf numFmtId="0" fontId="124" fillId="50" borderId="53" xfId="0" applyFont="1" applyFill="1" applyBorder="1" applyAlignment="1" applyProtection="1">
      <alignment horizontal="left" vertical="top" wrapText="1"/>
      <protection locked="0"/>
    </xf>
    <xf numFmtId="0" fontId="124" fillId="50" borderId="17" xfId="0" applyFont="1" applyFill="1" applyBorder="1" applyAlignment="1" applyProtection="1">
      <alignment horizontal="left" vertical="top" wrapText="1"/>
      <protection locked="0"/>
    </xf>
    <xf numFmtId="0" fontId="124" fillId="28" borderId="125" xfId="0" applyFont="1" applyFill="1" applyBorder="1" applyAlignment="1" applyProtection="1">
      <alignment horizontal="left" vertical="top" wrapText="1"/>
      <protection locked="0"/>
    </xf>
    <xf numFmtId="0" fontId="124" fillId="28" borderId="13" xfId="0" applyFont="1" applyFill="1" applyBorder="1" applyAlignment="1" applyProtection="1">
      <alignment horizontal="center"/>
      <protection locked="0"/>
    </xf>
    <xf numFmtId="0" fontId="129" fillId="0" borderId="0" xfId="0" applyFont="1" applyAlignment="1">
      <alignment horizontal="center" wrapText="1"/>
    </xf>
    <xf numFmtId="0" fontId="22" fillId="0" borderId="0" xfId="0" applyFont="1" applyAlignment="1" applyProtection="1">
      <alignment vertical="center" wrapText="1"/>
      <protection locked="0"/>
    </xf>
    <xf numFmtId="0" fontId="128" fillId="0" borderId="0" xfId="0" applyFont="1" applyAlignment="1">
      <alignment horizontal="center" vertical="center" wrapText="1"/>
    </xf>
    <xf numFmtId="0" fontId="139" fillId="28" borderId="68" xfId="0" applyFont="1" applyFill="1" applyBorder="1" applyAlignment="1">
      <alignment vertical="top" wrapText="1"/>
    </xf>
    <xf numFmtId="0" fontId="139" fillId="28" borderId="132" xfId="0" applyFont="1" applyFill="1" applyBorder="1" applyAlignment="1">
      <alignment vertical="top" wrapText="1"/>
    </xf>
    <xf numFmtId="0" fontId="139" fillId="28" borderId="72" xfId="0" applyFont="1" applyFill="1" applyBorder="1" applyAlignment="1">
      <alignment vertical="top" wrapText="1"/>
    </xf>
    <xf numFmtId="0" fontId="139" fillId="28" borderId="69" xfId="0" applyFont="1" applyFill="1" applyBorder="1" applyAlignment="1">
      <alignment vertical="top" wrapText="1"/>
    </xf>
    <xf numFmtId="0" fontId="139" fillId="28" borderId="53" xfId="0" applyFont="1" applyFill="1" applyBorder="1" applyAlignment="1">
      <alignment vertical="top" wrapText="1"/>
    </xf>
    <xf numFmtId="0" fontId="139" fillId="28" borderId="73" xfId="0" applyFont="1" applyFill="1" applyBorder="1" applyAlignment="1">
      <alignment vertical="top" wrapText="1"/>
    </xf>
    <xf numFmtId="0" fontId="139" fillId="0" borderId="69" xfId="0" applyFont="1" applyBorder="1" applyAlignment="1">
      <alignment horizontal="left" vertical="top" wrapText="1" indent="3"/>
    </xf>
    <xf numFmtId="0" fontId="139" fillId="0" borderId="53" xfId="0" applyFont="1" applyBorder="1" applyAlignment="1">
      <alignment horizontal="left" vertical="top" wrapText="1" indent="3"/>
    </xf>
    <xf numFmtId="0" fontId="139" fillId="0" borderId="73" xfId="0" applyFont="1" applyBorder="1" applyAlignment="1">
      <alignment horizontal="left" vertical="top" wrapText="1" indent="3"/>
    </xf>
    <xf numFmtId="5" fontId="22" fillId="27" borderId="210" xfId="0" applyNumberFormat="1" applyFont="1" applyFill="1" applyBorder="1" applyAlignment="1" applyProtection="1">
      <alignment horizontal="center" vertical="center" wrapText="1"/>
      <protection locked="0"/>
    </xf>
    <xf numFmtId="5" fontId="22" fillId="27" borderId="65" xfId="0" applyNumberFormat="1" applyFont="1" applyFill="1" applyBorder="1" applyAlignment="1" applyProtection="1">
      <alignment horizontal="center" vertical="center" wrapText="1"/>
      <protection locked="0"/>
    </xf>
    <xf numFmtId="0" fontId="50" fillId="0" borderId="199" xfId="0" applyFont="1" applyBorder="1" applyAlignment="1" applyProtection="1">
      <alignment vertical="center"/>
      <protection locked="0"/>
    </xf>
    <xf numFmtId="0" fontId="50" fillId="0" borderId="86" xfId="0" applyFont="1" applyBorder="1" applyAlignment="1" applyProtection="1">
      <alignment vertical="center"/>
      <protection locked="0"/>
    </xf>
    <xf numFmtId="0" fontId="50" fillId="0" borderId="198" xfId="0" applyFont="1" applyBorder="1" applyAlignment="1" applyProtection="1">
      <alignment vertical="center"/>
      <protection locked="0"/>
    </xf>
    <xf numFmtId="0" fontId="22" fillId="33" borderId="31" xfId="0" applyFont="1" applyFill="1" applyBorder="1" applyAlignment="1">
      <alignment horizontal="center"/>
    </xf>
    <xf numFmtId="0" fontId="22" fillId="33" borderId="32" xfId="0" applyFont="1" applyFill="1" applyBorder="1" applyAlignment="1">
      <alignment horizontal="center"/>
    </xf>
    <xf numFmtId="0" fontId="22" fillId="30" borderId="30" xfId="0" applyFont="1" applyFill="1" applyBorder="1" applyAlignment="1">
      <alignment horizontal="center"/>
    </xf>
    <xf numFmtId="0" fontId="22" fillId="30" borderId="31" xfId="0" applyFont="1" applyFill="1" applyBorder="1" applyAlignment="1">
      <alignment horizontal="center"/>
    </xf>
    <xf numFmtId="0" fontId="130" fillId="32" borderId="119" xfId="0" applyFont="1" applyFill="1" applyBorder="1" applyAlignment="1">
      <alignment horizontal="center" vertical="center" wrapText="1"/>
    </xf>
    <xf numFmtId="0" fontId="130" fillId="32" borderId="120" xfId="0" applyFont="1" applyFill="1" applyBorder="1" applyAlignment="1">
      <alignment horizontal="center" vertical="center" wrapText="1"/>
    </xf>
    <xf numFmtId="0" fontId="130" fillId="32" borderId="105" xfId="0" applyFont="1" applyFill="1" applyBorder="1" applyAlignment="1">
      <alignment horizontal="center" vertical="center" wrapText="1"/>
    </xf>
    <xf numFmtId="5" fontId="130" fillId="30" borderId="133" xfId="0" applyNumberFormat="1" applyFont="1" applyFill="1" applyBorder="1" applyAlignment="1">
      <alignment horizontal="center" vertical="center" wrapText="1"/>
    </xf>
    <xf numFmtId="5" fontId="130" fillId="30" borderId="64" xfId="0" applyNumberFormat="1" applyFont="1" applyFill="1" applyBorder="1" applyAlignment="1">
      <alignment horizontal="center" vertical="center" wrapText="1"/>
    </xf>
    <xf numFmtId="5" fontId="130" fillId="33" borderId="81" xfId="0" applyNumberFormat="1" applyFont="1" applyFill="1" applyBorder="1" applyAlignment="1">
      <alignment horizontal="center" vertical="center" wrapText="1"/>
    </xf>
    <xf numFmtId="5" fontId="130" fillId="33" borderId="161" xfId="0" applyNumberFormat="1" applyFont="1" applyFill="1" applyBorder="1" applyAlignment="1">
      <alignment horizontal="center" vertical="center" wrapText="1"/>
    </xf>
    <xf numFmtId="5" fontId="22" fillId="27" borderId="109" xfId="0" applyNumberFormat="1" applyFont="1" applyFill="1" applyBorder="1" applyAlignment="1" applyProtection="1">
      <alignment horizontal="center" vertical="center" wrapText="1"/>
      <protection locked="0"/>
    </xf>
    <xf numFmtId="5" fontId="22" fillId="27" borderId="90" xfId="0" applyNumberFormat="1" applyFont="1" applyFill="1" applyBorder="1" applyAlignment="1" applyProtection="1">
      <alignment horizontal="center" vertical="center" wrapText="1"/>
      <protection locked="0"/>
    </xf>
    <xf numFmtId="5" fontId="22" fillId="27" borderId="134" xfId="0" applyNumberFormat="1" applyFont="1" applyFill="1" applyBorder="1" applyAlignment="1" applyProtection="1">
      <alignment horizontal="center" vertical="center" wrapText="1"/>
      <protection locked="0"/>
    </xf>
    <xf numFmtId="5" fontId="22" fillId="27" borderId="66" xfId="0" applyNumberFormat="1" applyFont="1" applyFill="1" applyBorder="1" applyAlignment="1" applyProtection="1">
      <alignment horizontal="center" vertical="center" wrapText="1"/>
      <protection locked="0"/>
    </xf>
    <xf numFmtId="0" fontId="5" fillId="0" borderId="0" xfId="82" applyAlignment="1">
      <alignment wrapText="1"/>
    </xf>
    <xf numFmtId="0" fontId="90" fillId="0" borderId="0" xfId="82" applyFont="1" applyAlignment="1">
      <alignment horizontal="center"/>
    </xf>
    <xf numFmtId="0" fontId="5" fillId="0" borderId="0" xfId="82" applyAlignment="1">
      <alignment vertical="top" wrapText="1"/>
    </xf>
    <xf numFmtId="0" fontId="22" fillId="0" borderId="0" xfId="82" applyFont="1" applyAlignment="1">
      <alignment vertical="top" wrapText="1"/>
    </xf>
    <xf numFmtId="0" fontId="88" fillId="0" borderId="0" xfId="82" applyFont="1" applyAlignment="1">
      <alignment horizontal="left" vertical="top" wrapText="1"/>
    </xf>
    <xf numFmtId="0" fontId="22" fillId="0" borderId="0" xfId="82" applyFont="1" applyAlignment="1">
      <alignment horizontal="center" vertical="top" wrapText="1"/>
    </xf>
    <xf numFmtId="0" fontId="22" fillId="0" borderId="0" xfId="82" applyFont="1" applyAlignment="1">
      <alignment horizontal="center" wrapText="1"/>
    </xf>
    <xf numFmtId="0" fontId="22" fillId="0" borderId="0" xfId="82" applyFont="1" applyAlignment="1">
      <alignment horizontal="center" vertical="center" wrapText="1"/>
    </xf>
    <xf numFmtId="0" fontId="5" fillId="0" borderId="0" xfId="82" applyAlignment="1">
      <alignment horizontal="center" vertical="center" wrapText="1"/>
    </xf>
    <xf numFmtId="0" fontId="50" fillId="0" borderId="0" xfId="82" applyFont="1" applyAlignment="1">
      <alignment wrapText="1"/>
    </xf>
    <xf numFmtId="0" fontId="22" fillId="0" borderId="0" xfId="71" applyFont="1" applyAlignment="1">
      <alignment horizontal="center" vertical="top" wrapText="1"/>
    </xf>
    <xf numFmtId="0" fontId="5" fillId="0" borderId="0" xfId="82" applyAlignment="1">
      <alignment vertical="center" wrapText="1"/>
    </xf>
    <xf numFmtId="0" fontId="2" fillId="0" borderId="0" xfId="38" applyFill="1" applyBorder="1" applyAlignment="1" applyProtection="1">
      <alignment vertical="top" wrapText="1"/>
    </xf>
    <xf numFmtId="0" fontId="14" fillId="24" borderId="0" xfId="56" applyFont="1" applyFill="1" applyAlignment="1">
      <alignment horizontal="center"/>
    </xf>
    <xf numFmtId="0" fontId="22" fillId="31" borderId="56" xfId="71" applyFont="1" applyFill="1" applyBorder="1" applyAlignment="1">
      <alignment horizontal="center"/>
    </xf>
    <xf numFmtId="0" fontId="22" fillId="31" borderId="129" xfId="71" applyFont="1" applyFill="1" applyBorder="1" applyAlignment="1">
      <alignment horizontal="center"/>
    </xf>
    <xf numFmtId="0" fontId="22" fillId="31" borderId="57" xfId="71" applyFont="1" applyFill="1" applyBorder="1" applyAlignment="1">
      <alignment horizontal="center"/>
    </xf>
    <xf numFmtId="0" fontId="22" fillId="35" borderId="213" xfId="71" applyFont="1" applyFill="1" applyBorder="1" applyAlignment="1">
      <alignment horizontal="center" vertical="center" wrapText="1"/>
    </xf>
    <xf numFmtId="0" fontId="22" fillId="35" borderId="133" xfId="71" applyFont="1" applyFill="1" applyBorder="1" applyAlignment="1">
      <alignment horizontal="center" vertical="center" wrapText="1"/>
    </xf>
    <xf numFmtId="0" fontId="22" fillId="35" borderId="64" xfId="71" applyFont="1" applyFill="1" applyBorder="1" applyAlignment="1">
      <alignment horizontal="center" vertical="center" wrapText="1"/>
    </xf>
    <xf numFmtId="0" fontId="22" fillId="34" borderId="86" xfId="71" applyFont="1" applyFill="1" applyBorder="1" applyAlignment="1">
      <alignment horizontal="center"/>
    </xf>
    <xf numFmtId="0" fontId="22" fillId="34" borderId="59" xfId="71" applyFont="1" applyFill="1" applyBorder="1" applyAlignment="1">
      <alignment horizontal="center"/>
    </xf>
    <xf numFmtId="5" fontId="22" fillId="34" borderId="110" xfId="83" applyNumberFormat="1" applyFont="1" applyFill="1" applyBorder="1" applyAlignment="1">
      <alignment horizontal="center" vertical="center" wrapText="1"/>
    </xf>
    <xf numFmtId="5" fontId="22" fillId="34" borderId="81" xfId="83" applyNumberFormat="1" applyFont="1" applyFill="1" applyBorder="1" applyAlignment="1">
      <alignment horizontal="center" vertical="center" wrapText="1"/>
    </xf>
    <xf numFmtId="5" fontId="22" fillId="34" borderId="161" xfId="83" applyNumberFormat="1" applyFont="1" applyFill="1" applyBorder="1" applyAlignment="1">
      <alignment horizontal="center" vertical="center" wrapText="1"/>
    </xf>
    <xf numFmtId="5" fontId="22" fillId="34" borderId="134" xfId="83" applyNumberFormat="1" applyFont="1" applyFill="1" applyBorder="1" applyAlignment="1">
      <alignment horizontal="center" vertical="center" wrapText="1"/>
    </xf>
    <xf numFmtId="5" fontId="22" fillId="34" borderId="121" xfId="83" applyNumberFormat="1" applyFont="1" applyFill="1" applyBorder="1" applyAlignment="1">
      <alignment horizontal="center" vertical="center" wrapText="1"/>
    </xf>
    <xf numFmtId="5" fontId="22" fillId="34" borderId="66" xfId="83" applyNumberFormat="1" applyFont="1" applyFill="1" applyBorder="1" applyAlignment="1">
      <alignment horizontal="center" vertical="center" wrapText="1"/>
    </xf>
    <xf numFmtId="0" fontId="77" fillId="0" borderId="0" xfId="44" applyFont="1" applyAlignment="1">
      <alignment horizontal="center" vertical="center" wrapText="1"/>
    </xf>
    <xf numFmtId="0" fontId="93" fillId="0" borderId="0" xfId="44" applyFont="1" applyAlignment="1">
      <alignment horizontal="center" vertical="center" wrapText="1"/>
    </xf>
    <xf numFmtId="0" fontId="51" fillId="0" borderId="0" xfId="44" applyFont="1" applyAlignment="1">
      <alignment horizontal="left" vertical="top" wrapText="1"/>
    </xf>
    <xf numFmtId="0" fontId="51" fillId="0" borderId="0" xfId="44" applyFont="1" applyAlignment="1">
      <alignment wrapText="1"/>
    </xf>
    <xf numFmtId="0" fontId="95" fillId="0" borderId="0" xfId="44" applyFont="1" applyAlignment="1">
      <alignment horizontal="right" wrapText="1"/>
    </xf>
    <xf numFmtId="0" fontId="50" fillId="0" borderId="0" xfId="55" applyFont="1" applyAlignment="1" applyProtection="1">
      <alignment vertical="top"/>
      <protection locked="0"/>
    </xf>
    <xf numFmtId="0" fontId="50" fillId="0" borderId="0" xfId="55" applyFont="1" applyAlignment="1" applyProtection="1">
      <alignment vertical="top" wrapText="1"/>
      <protection locked="0"/>
    </xf>
    <xf numFmtId="0" fontId="136" fillId="0" borderId="0" xfId="55" applyFont="1" applyAlignment="1" applyProtection="1">
      <alignment horizontal="center"/>
      <protection locked="0"/>
    </xf>
    <xf numFmtId="0" fontId="130" fillId="0" borderId="0" xfId="55" applyFont="1" applyAlignment="1" applyProtection="1">
      <alignment horizontal="center" vertical="top" wrapText="1"/>
      <protection locked="0"/>
    </xf>
    <xf numFmtId="0" fontId="121" fillId="24" borderId="0" xfId="56" applyFont="1" applyFill="1" applyAlignment="1" applyProtection="1">
      <alignment horizontal="center"/>
      <protection locked="0"/>
    </xf>
    <xf numFmtId="0" fontId="50" fillId="0" borderId="0" xfId="55" applyFont="1" applyAlignment="1" applyProtection="1">
      <alignment horizontal="left" vertical="top" wrapText="1"/>
      <protection locked="0"/>
    </xf>
    <xf numFmtId="0" fontId="50" fillId="0" borderId="0" xfId="55" applyFont="1" applyAlignment="1" applyProtection="1">
      <alignment wrapText="1"/>
      <protection locked="0"/>
    </xf>
    <xf numFmtId="0" fontId="130" fillId="0" borderId="0" xfId="55" applyFont="1" applyAlignment="1" applyProtection="1">
      <alignment vertical="top" wrapText="1"/>
      <protection locked="0"/>
    </xf>
    <xf numFmtId="0" fontId="130" fillId="0" borderId="0" xfId="55" applyFont="1" applyAlignment="1" applyProtection="1">
      <alignment horizontal="center" vertical="center" wrapText="1"/>
      <protection locked="0"/>
    </xf>
    <xf numFmtId="0" fontId="50" fillId="0" borderId="0" xfId="55" applyFont="1" applyAlignment="1" applyProtection="1">
      <alignment horizontal="center" vertical="center" wrapText="1"/>
      <protection locked="0"/>
    </xf>
    <xf numFmtId="0" fontId="130" fillId="0" borderId="0" xfId="55" applyFont="1" applyAlignment="1" applyProtection="1">
      <alignment horizontal="center" wrapText="1"/>
      <protection locked="0"/>
    </xf>
    <xf numFmtId="0" fontId="138" fillId="0" borderId="0" xfId="38" applyFont="1" applyFill="1" applyBorder="1" applyAlignment="1" applyProtection="1">
      <alignment vertical="top" wrapText="1"/>
      <protection locked="0"/>
    </xf>
    <xf numFmtId="0" fontId="133" fillId="0" borderId="0" xfId="55" applyFont="1" applyAlignment="1" applyProtection="1">
      <alignment vertical="top" wrapText="1"/>
      <protection locked="0"/>
    </xf>
    <xf numFmtId="0" fontId="130" fillId="0" borderId="0" xfId="55" applyFont="1" applyAlignment="1" applyProtection="1">
      <alignment horizontal="left" wrapText="1"/>
      <protection locked="0"/>
    </xf>
    <xf numFmtId="0" fontId="50" fillId="0" borderId="0" xfId="55" applyFont="1" applyAlignment="1" applyProtection="1">
      <alignment vertical="center" wrapText="1"/>
      <protection locked="0"/>
    </xf>
    <xf numFmtId="0" fontId="131" fillId="0" borderId="0" xfId="55" applyFont="1" applyAlignment="1" applyProtection="1">
      <alignment wrapText="1"/>
      <protection locked="0"/>
    </xf>
    <xf numFmtId="0" fontId="132" fillId="0" borderId="0" xfId="55" applyFont="1" applyAlignment="1" applyProtection="1">
      <alignment wrapText="1"/>
      <protection locked="0"/>
    </xf>
    <xf numFmtId="0" fontId="124" fillId="50" borderId="87" xfId="0" applyFont="1" applyFill="1" applyBorder="1" applyAlignment="1" applyProtection="1">
      <alignment horizontal="center"/>
      <protection locked="0"/>
    </xf>
    <xf numFmtId="0" fontId="124" fillId="50" borderId="53" xfId="0" applyFont="1" applyFill="1" applyBorder="1" applyAlignment="1" applyProtection="1">
      <alignment horizontal="center"/>
      <protection locked="0"/>
    </xf>
    <xf numFmtId="0" fontId="124" fillId="50" borderId="17" xfId="0" applyFont="1" applyFill="1" applyBorder="1" applyAlignment="1" applyProtection="1">
      <alignment horizontal="center"/>
      <protection locked="0"/>
    </xf>
    <xf numFmtId="0" fontId="124" fillId="27" borderId="0" xfId="0" applyFont="1" applyFill="1" applyAlignment="1" applyProtection="1">
      <alignment horizontal="left" vertical="top" wrapText="1" indent="2"/>
      <protection locked="0"/>
    </xf>
    <xf numFmtId="0" fontId="129" fillId="0" borderId="0" xfId="0" applyFont="1" applyAlignment="1" applyProtection="1">
      <alignment horizontal="left"/>
      <protection locked="0"/>
    </xf>
    <xf numFmtId="0" fontId="124" fillId="28" borderId="87" xfId="0" applyFont="1" applyFill="1" applyBorder="1" applyAlignment="1" applyProtection="1">
      <alignment horizontal="center"/>
      <protection locked="0"/>
    </xf>
    <xf numFmtId="0" fontId="124" fillId="28" borderId="17" xfId="0" applyFont="1" applyFill="1" applyBorder="1" applyAlignment="1" applyProtection="1">
      <alignment horizontal="center"/>
      <protection locked="0"/>
    </xf>
    <xf numFmtId="0" fontId="51" fillId="0" borderId="10" xfId="55" applyFont="1" applyBorder="1" applyAlignment="1" applyProtection="1">
      <alignment horizontal="left" wrapText="1"/>
      <protection locked="0"/>
    </xf>
    <xf numFmtId="0" fontId="94" fillId="0" borderId="28" xfId="55" applyFont="1" applyBorder="1" applyAlignment="1" applyProtection="1">
      <alignment horizontal="left" wrapText="1"/>
      <protection locked="0"/>
    </xf>
    <xf numFmtId="0" fontId="122" fillId="28" borderId="44" xfId="55" applyFont="1" applyFill="1" applyBorder="1" applyAlignment="1" applyProtection="1">
      <alignment horizontal="center" vertical="center"/>
      <protection locked="0"/>
    </xf>
    <xf numFmtId="0" fontId="122" fillId="28" borderId="43" xfId="55" applyFont="1" applyFill="1" applyBorder="1" applyAlignment="1" applyProtection="1">
      <alignment horizontal="center" vertical="center"/>
      <protection locked="0"/>
    </xf>
    <xf numFmtId="0" fontId="122" fillId="28" borderId="95" xfId="55" applyFont="1" applyFill="1" applyBorder="1" applyAlignment="1" applyProtection="1">
      <alignment horizontal="center" vertical="center"/>
      <protection locked="0"/>
    </xf>
    <xf numFmtId="0" fontId="122" fillId="28" borderId="96" xfId="55" applyFont="1" applyFill="1" applyBorder="1" applyAlignment="1" applyProtection="1">
      <alignment horizontal="center" vertical="center" wrapText="1"/>
      <protection locked="0"/>
    </xf>
    <xf numFmtId="0" fontId="122" fillId="28" borderId="45" xfId="55" applyFont="1" applyFill="1" applyBorder="1" applyAlignment="1" applyProtection="1">
      <alignment horizontal="center" vertical="center" wrapText="1"/>
      <protection locked="0"/>
    </xf>
    <xf numFmtId="0" fontId="52" fillId="24" borderId="135" xfId="55" applyFont="1" applyFill="1" applyBorder="1" applyAlignment="1" applyProtection="1">
      <alignment horizontal="left"/>
      <protection locked="0"/>
    </xf>
    <xf numFmtId="0" fontId="52" fillId="24" borderId="136" xfId="55" applyFont="1" applyFill="1" applyBorder="1" applyAlignment="1" applyProtection="1">
      <alignment horizontal="left"/>
      <protection locked="0"/>
    </xf>
    <xf numFmtId="0" fontId="52" fillId="24" borderId="137" xfId="55" applyFont="1" applyFill="1" applyBorder="1" applyAlignment="1" applyProtection="1">
      <alignment horizontal="left"/>
      <protection locked="0"/>
    </xf>
    <xf numFmtId="0" fontId="52" fillId="24" borderId="138" xfId="55" applyFont="1" applyFill="1" applyBorder="1" applyAlignment="1" applyProtection="1">
      <alignment horizontal="center"/>
      <protection locked="0"/>
    </xf>
    <xf numFmtId="0" fontId="52" fillId="24" borderId="139" xfId="55" applyFont="1" applyFill="1" applyBorder="1" applyAlignment="1" applyProtection="1">
      <alignment horizontal="center"/>
      <protection locked="0"/>
    </xf>
    <xf numFmtId="0" fontId="124" fillId="27" borderId="10" xfId="0" applyFont="1" applyFill="1" applyBorder="1" applyAlignment="1" applyProtection="1">
      <alignment horizontal="left" indent="2"/>
      <protection locked="0"/>
    </xf>
    <xf numFmtId="0" fontId="124" fillId="27" borderId="11" xfId="0" applyFont="1" applyFill="1" applyBorder="1" applyAlignment="1" applyProtection="1">
      <alignment horizontal="left" indent="2"/>
      <protection locked="0"/>
    </xf>
    <xf numFmtId="0" fontId="52" fillId="24" borderId="140" xfId="55" applyFont="1" applyFill="1" applyBorder="1" applyAlignment="1" applyProtection="1">
      <alignment horizontal="left"/>
      <protection locked="0"/>
    </xf>
    <xf numFmtId="0" fontId="52" fillId="24" borderId="141" xfId="55" applyFont="1" applyFill="1" applyBorder="1" applyAlignment="1" applyProtection="1">
      <alignment horizontal="left"/>
      <protection locked="0"/>
    </xf>
    <xf numFmtId="0" fontId="52" fillId="24" borderId="107" xfId="55" applyFont="1" applyFill="1" applyBorder="1" applyAlignment="1" applyProtection="1">
      <alignment horizontal="left"/>
      <protection locked="0"/>
    </xf>
    <xf numFmtId="0" fontId="52" fillId="24" borderId="142" xfId="55" applyFont="1" applyFill="1" applyBorder="1" applyAlignment="1" applyProtection="1">
      <alignment horizontal="center"/>
      <protection locked="0"/>
    </xf>
    <xf numFmtId="0" fontId="52" fillId="24" borderId="143" xfId="55" applyFont="1" applyFill="1" applyBorder="1" applyAlignment="1" applyProtection="1">
      <alignment horizontal="center"/>
      <protection locked="0"/>
    </xf>
    <xf numFmtId="0" fontId="52" fillId="24" borderId="144" xfId="55" applyFont="1" applyFill="1" applyBorder="1" applyAlignment="1" applyProtection="1">
      <alignment horizontal="left"/>
      <protection locked="0"/>
    </xf>
    <xf numFmtId="0" fontId="52" fillId="24" borderId="145" xfId="55" applyFont="1" applyFill="1" applyBorder="1" applyAlignment="1" applyProtection="1">
      <alignment horizontal="left"/>
      <protection locked="0"/>
    </xf>
    <xf numFmtId="0" fontId="52" fillId="24" borderId="108" xfId="55" applyFont="1" applyFill="1" applyBorder="1" applyAlignment="1" applyProtection="1">
      <alignment horizontal="left"/>
      <protection locked="0"/>
    </xf>
    <xf numFmtId="0" fontId="52" fillId="24" borderId="146" xfId="55" applyFont="1" applyFill="1" applyBorder="1" applyAlignment="1" applyProtection="1">
      <alignment horizontal="center"/>
      <protection locked="0"/>
    </xf>
    <xf numFmtId="0" fontId="52" fillId="24" borderId="147" xfId="55" applyFont="1" applyFill="1" applyBorder="1" applyAlignment="1" applyProtection="1">
      <alignment horizontal="center"/>
      <protection locked="0"/>
    </xf>
    <xf numFmtId="0" fontId="122" fillId="24" borderId="31" xfId="55" applyFont="1" applyFill="1" applyBorder="1" applyAlignment="1" applyProtection="1">
      <alignment horizontal="left"/>
      <protection locked="0"/>
    </xf>
    <xf numFmtId="0" fontId="122" fillId="28" borderId="44" xfId="55" applyFont="1" applyFill="1" applyBorder="1" applyAlignment="1" applyProtection="1">
      <alignment horizontal="center" vertical="center" wrapText="1"/>
      <protection locked="0"/>
    </xf>
    <xf numFmtId="164" fontId="52" fillId="24" borderId="140" xfId="55" applyNumberFormat="1" applyFont="1" applyFill="1" applyBorder="1" applyAlignment="1" applyProtection="1">
      <alignment horizontal="left"/>
      <protection locked="0"/>
    </xf>
    <xf numFmtId="164" fontId="52" fillId="24" borderId="141" xfId="55" applyNumberFormat="1" applyFont="1" applyFill="1" applyBorder="1" applyAlignment="1" applyProtection="1">
      <alignment horizontal="left"/>
      <protection locked="0"/>
    </xf>
    <xf numFmtId="164" fontId="52" fillId="24" borderId="107" xfId="55" applyNumberFormat="1" applyFont="1" applyFill="1" applyBorder="1" applyAlignment="1" applyProtection="1">
      <alignment horizontal="left"/>
      <protection locked="0"/>
    </xf>
    <xf numFmtId="164" fontId="52" fillId="24" borderId="135" xfId="55" applyNumberFormat="1" applyFont="1" applyFill="1" applyBorder="1" applyAlignment="1" applyProtection="1">
      <alignment horizontal="left"/>
      <protection locked="0"/>
    </xf>
    <xf numFmtId="164" fontId="52" fillId="24" borderId="136" xfId="55" applyNumberFormat="1" applyFont="1" applyFill="1" applyBorder="1" applyAlignment="1" applyProtection="1">
      <alignment horizontal="left"/>
      <protection locked="0"/>
    </xf>
    <xf numFmtId="164" fontId="52" fillId="24" borderId="137" xfId="55" applyNumberFormat="1" applyFont="1" applyFill="1" applyBorder="1" applyAlignment="1" applyProtection="1">
      <alignment horizontal="left"/>
      <protection locked="0"/>
    </xf>
    <xf numFmtId="164" fontId="52" fillId="24" borderId="144" xfId="55" applyNumberFormat="1" applyFont="1" applyFill="1" applyBorder="1" applyAlignment="1" applyProtection="1">
      <alignment horizontal="left"/>
      <protection locked="0"/>
    </xf>
    <xf numFmtId="164" fontId="52" fillId="24" borderId="145" xfId="55" applyNumberFormat="1" applyFont="1" applyFill="1" applyBorder="1" applyAlignment="1" applyProtection="1">
      <alignment horizontal="left"/>
      <protection locked="0"/>
    </xf>
    <xf numFmtId="164" fontId="52" fillId="24" borderId="108" xfId="55" applyNumberFormat="1" applyFont="1" applyFill="1" applyBorder="1" applyAlignment="1" applyProtection="1">
      <alignment horizontal="left"/>
      <protection locked="0"/>
    </xf>
    <xf numFmtId="0" fontId="75" fillId="0" borderId="0" xfId="0" applyFont="1" applyAlignment="1">
      <alignment horizontal="center" wrapText="1"/>
    </xf>
    <xf numFmtId="0" fontId="53" fillId="24" borderId="0" xfId="56" applyFont="1" applyFill="1" applyAlignment="1">
      <alignment horizontal="center"/>
    </xf>
    <xf numFmtId="0" fontId="13" fillId="34" borderId="103" xfId="0" applyFont="1" applyFill="1" applyBorder="1" applyAlignment="1">
      <alignment horizontal="center" vertical="center" wrapText="1"/>
    </xf>
    <xf numFmtId="0" fontId="13" fillId="34" borderId="150" xfId="0" applyFont="1" applyFill="1" applyBorder="1" applyAlignment="1">
      <alignment horizontal="center" vertical="center" wrapText="1"/>
    </xf>
    <xf numFmtId="0" fontId="13" fillId="34" borderId="83" xfId="0" applyFont="1" applyFill="1" applyBorder="1" applyAlignment="1">
      <alignment horizontal="center" vertical="center" wrapText="1"/>
    </xf>
    <xf numFmtId="0" fontId="13" fillId="34" borderId="104" xfId="0" applyFont="1" applyFill="1" applyBorder="1" applyAlignment="1">
      <alignment horizontal="center" vertical="center" wrapText="1"/>
    </xf>
    <xf numFmtId="0" fontId="13" fillId="34" borderId="121" xfId="0" applyFont="1" applyFill="1" applyBorder="1" applyAlignment="1">
      <alignment horizontal="center" vertical="center" wrapText="1"/>
    </xf>
    <xf numFmtId="0" fontId="13" fillId="34" borderId="152" xfId="0" applyFont="1" applyFill="1" applyBorder="1" applyAlignment="1">
      <alignment horizontal="center" vertical="center" wrapText="1"/>
    </xf>
    <xf numFmtId="0" fontId="13" fillId="25" borderId="44" xfId="0" applyFont="1" applyFill="1" applyBorder="1" applyAlignment="1">
      <alignment vertical="center"/>
    </xf>
    <xf numFmtId="0" fontId="13" fillId="25" borderId="95" xfId="0" applyFont="1" applyFill="1" applyBorder="1" applyAlignment="1">
      <alignment vertical="center"/>
    </xf>
    <xf numFmtId="0" fontId="13" fillId="34" borderId="130" xfId="0" applyFont="1" applyFill="1" applyBorder="1" applyAlignment="1">
      <alignment horizontal="center" vertical="center" wrapText="1"/>
    </xf>
    <xf numFmtId="0" fontId="13" fillId="34" borderId="133" xfId="0" applyFont="1" applyFill="1" applyBorder="1" applyAlignment="1">
      <alignment horizontal="center" vertical="center" wrapText="1"/>
    </xf>
    <xf numFmtId="0" fontId="13" fillId="34" borderId="151" xfId="0" applyFont="1" applyFill="1" applyBorder="1" applyAlignment="1">
      <alignment horizontal="center" vertical="center" wrapText="1"/>
    </xf>
    <xf numFmtId="0" fontId="159" fillId="24" borderId="0" xfId="56" applyFont="1" applyFill="1" applyAlignment="1">
      <alignment horizontal="center"/>
    </xf>
    <xf numFmtId="0" fontId="24" fillId="0" borderId="0" xfId="42" applyFont="1" applyAlignment="1">
      <alignment horizontal="center" vertical="center" wrapText="1"/>
    </xf>
    <xf numFmtId="0" fontId="22" fillId="0" borderId="0" xfId="42" applyFont="1" applyAlignment="1">
      <alignment horizontal="center" vertical="center" wrapText="1"/>
    </xf>
    <xf numFmtId="0" fontId="24" fillId="28" borderId="129" xfId="57" applyFont="1" applyFill="1" applyBorder="1" applyAlignment="1" applyProtection="1">
      <alignment vertical="center"/>
      <protection locked="0"/>
    </xf>
    <xf numFmtId="0" fontId="24" fillId="28" borderId="86" xfId="57" applyFont="1" applyFill="1" applyBorder="1" applyAlignment="1" applyProtection="1">
      <alignment vertical="center"/>
      <protection locked="0"/>
    </xf>
    <xf numFmtId="0" fontId="24" fillId="28" borderId="153" xfId="57" applyFont="1" applyFill="1" applyBorder="1" applyAlignment="1" applyProtection="1">
      <alignment vertical="center"/>
      <protection locked="0"/>
    </xf>
    <xf numFmtId="0" fontId="0" fillId="0" borderId="0" xfId="0" applyAlignment="1" applyProtection="1">
      <alignment horizontal="center" vertical="center" wrapText="1"/>
      <protection locked="0"/>
    </xf>
    <xf numFmtId="0" fontId="70" fillId="28" borderId="30" xfId="0" applyFont="1" applyFill="1" applyBorder="1" applyAlignment="1">
      <alignment horizontal="center" vertical="center"/>
    </xf>
    <xf numFmtId="0" fontId="70" fillId="28" borderId="40" xfId="0" applyFont="1" applyFill="1" applyBorder="1" applyAlignment="1">
      <alignment horizontal="center" vertical="center"/>
    </xf>
    <xf numFmtId="0" fontId="70" fillId="28" borderId="119" xfId="0" applyFont="1" applyFill="1" applyBorder="1" applyAlignment="1">
      <alignment horizontal="center" vertical="center" wrapText="1"/>
    </xf>
    <xf numFmtId="0" fontId="70" fillId="28" borderId="105" xfId="0" applyFont="1" applyFill="1" applyBorder="1" applyAlignment="1">
      <alignment horizontal="center" vertical="center" wrapText="1"/>
    </xf>
    <xf numFmtId="0" fontId="70" fillId="28" borderId="130" xfId="0" applyFont="1" applyFill="1" applyBorder="1" applyAlignment="1">
      <alignment horizontal="center" vertical="center" wrapText="1"/>
    </xf>
    <xf numFmtId="0" fontId="70" fillId="28" borderId="64" xfId="0" applyFont="1" applyFill="1" applyBorder="1" applyAlignment="1">
      <alignment horizontal="center" vertical="center" wrapText="1"/>
    </xf>
    <xf numFmtId="0" fontId="70" fillId="28" borderId="104" xfId="0" applyFont="1" applyFill="1" applyBorder="1" applyAlignment="1">
      <alignment horizontal="center" vertical="center" wrapText="1"/>
    </xf>
    <xf numFmtId="0" fontId="70" fillId="28" borderId="66" xfId="0" applyFont="1" applyFill="1" applyBorder="1" applyAlignment="1">
      <alignment horizontal="center" vertical="center" wrapText="1"/>
    </xf>
    <xf numFmtId="0" fontId="74" fillId="34" borderId="41" xfId="0" applyFont="1" applyFill="1" applyBorder="1" applyAlignment="1" applyProtection="1">
      <alignment vertical="center"/>
      <protection locked="0"/>
    </xf>
    <xf numFmtId="0" fontId="0" fillId="0" borderId="41" xfId="0" applyBorder="1" applyAlignment="1" applyProtection="1">
      <alignment vertical="center"/>
      <protection locked="0"/>
    </xf>
    <xf numFmtId="0" fontId="70" fillId="28" borderId="33" xfId="0" applyFont="1" applyFill="1" applyBorder="1" applyAlignment="1">
      <alignment horizontal="center" vertical="center"/>
    </xf>
    <xf numFmtId="0" fontId="70" fillId="28" borderId="120" xfId="0" applyFont="1" applyFill="1" applyBorder="1" applyAlignment="1">
      <alignment horizontal="center" vertical="center" wrapText="1"/>
    </xf>
    <xf numFmtId="0" fontId="68" fillId="28" borderId="44" xfId="0" applyFont="1" applyFill="1" applyBorder="1" applyAlignment="1">
      <alignment wrapText="1"/>
    </xf>
    <xf numFmtId="0" fontId="68" fillId="28" borderId="95" xfId="0" applyFont="1" applyFill="1" applyBorder="1" applyAlignment="1">
      <alignment wrapText="1"/>
    </xf>
    <xf numFmtId="0" fontId="74" fillId="34" borderId="41" xfId="0" applyFont="1" applyFill="1" applyBorder="1" applyAlignment="1">
      <alignment vertical="center"/>
    </xf>
    <xf numFmtId="0" fontId="0" fillId="0" borderId="41" xfId="0" applyBorder="1" applyAlignment="1">
      <alignment vertical="center"/>
    </xf>
    <xf numFmtId="0" fontId="73" fillId="28" borderId="44" xfId="0" applyFont="1" applyFill="1" applyBorder="1" applyAlignment="1">
      <alignment horizontal="center"/>
    </xf>
    <xf numFmtId="0" fontId="73" fillId="28" borderId="43" xfId="0" applyFont="1" applyFill="1" applyBorder="1" applyAlignment="1">
      <alignment horizontal="center"/>
    </xf>
    <xf numFmtId="0" fontId="73" fillId="28" borderId="45" xfId="0" applyFont="1" applyFill="1" applyBorder="1" applyAlignment="1">
      <alignment horizontal="center"/>
    </xf>
    <xf numFmtId="164" fontId="73" fillId="28" borderId="44" xfId="0" applyNumberFormat="1" applyFont="1" applyFill="1" applyBorder="1" applyAlignment="1">
      <alignment horizontal="center"/>
    </xf>
    <xf numFmtId="164" fontId="73" fillId="28" borderId="43" xfId="0" applyNumberFormat="1" applyFont="1" applyFill="1" applyBorder="1" applyAlignment="1">
      <alignment horizontal="center"/>
    </xf>
    <xf numFmtId="164" fontId="73" fillId="28" borderId="45" xfId="0" applyNumberFormat="1" applyFont="1" applyFill="1" applyBorder="1" applyAlignment="1">
      <alignment horizontal="center"/>
    </xf>
    <xf numFmtId="164" fontId="67" fillId="0" borderId="0" xfId="0" applyNumberFormat="1" applyFont="1" applyAlignment="1">
      <alignment horizontal="center"/>
    </xf>
    <xf numFmtId="164" fontId="67" fillId="0" borderId="81" xfId="0" applyNumberFormat="1" applyFont="1" applyBorder="1" applyAlignment="1">
      <alignment horizontal="center"/>
    </xf>
    <xf numFmtId="164" fontId="67" fillId="0" borderId="199" xfId="0" applyNumberFormat="1" applyFont="1" applyBorder="1" applyAlignment="1">
      <alignment horizontal="center"/>
    </xf>
    <xf numFmtId="164" fontId="67" fillId="0" borderId="86" xfId="0" applyNumberFormat="1" applyFont="1" applyBorder="1" applyAlignment="1">
      <alignment horizontal="center"/>
    </xf>
    <xf numFmtId="164" fontId="67" fillId="0" borderId="198" xfId="0" applyNumberFormat="1" applyFont="1" applyBorder="1" applyAlignment="1">
      <alignment horizontal="center"/>
    </xf>
    <xf numFmtId="0" fontId="74" fillId="0" borderId="0" xfId="0" applyFont="1" applyAlignment="1">
      <alignment horizontal="center"/>
    </xf>
    <xf numFmtId="164" fontId="74" fillId="0" borderId="31" xfId="0" applyNumberFormat="1" applyFont="1" applyBorder="1" applyAlignment="1">
      <alignment horizontal="center" wrapText="1"/>
    </xf>
    <xf numFmtId="164" fontId="74" fillId="0" borderId="0" xfId="0" applyNumberFormat="1" applyFont="1" applyAlignment="1">
      <alignment horizontal="center" wrapText="1"/>
    </xf>
    <xf numFmtId="3" fontId="73" fillId="28" borderId="44" xfId="0" applyNumberFormat="1" applyFont="1" applyFill="1" applyBorder="1" applyAlignment="1">
      <alignment horizontal="center" vertical="center"/>
    </xf>
    <xf numFmtId="3" fontId="73" fillId="28" borderId="43" xfId="0" applyNumberFormat="1" applyFont="1" applyFill="1" applyBorder="1" applyAlignment="1">
      <alignment horizontal="center" vertical="center"/>
    </xf>
    <xf numFmtId="3" fontId="73" fillId="28" borderId="45" xfId="0" applyNumberFormat="1" applyFont="1" applyFill="1" applyBorder="1" applyAlignment="1">
      <alignment horizontal="center" vertical="center"/>
    </xf>
    <xf numFmtId="0" fontId="68" fillId="0" borderId="229" xfId="0" applyFont="1" applyBorder="1" applyAlignment="1" applyProtection="1">
      <alignment wrapText="1"/>
      <protection locked="0"/>
    </xf>
    <xf numFmtId="0" fontId="68" fillId="0" borderId="274" xfId="0" applyFont="1" applyBorder="1" applyAlignment="1" applyProtection="1">
      <alignment wrapText="1"/>
      <protection locked="0"/>
    </xf>
    <xf numFmtId="0" fontId="68" fillId="0" borderId="30" xfId="0" applyFont="1" applyBorder="1" applyAlignment="1" applyProtection="1">
      <alignment horizontal="left" vertical="top" wrapText="1"/>
      <protection locked="0"/>
    </xf>
    <xf numFmtId="0" fontId="68" fillId="0" borderId="31" xfId="0" applyFont="1" applyBorder="1" applyAlignment="1" applyProtection="1">
      <alignment horizontal="left" vertical="top" wrapText="1"/>
      <protection locked="0"/>
    </xf>
    <xf numFmtId="0" fontId="68" fillId="0" borderId="32" xfId="0" applyFont="1" applyBorder="1" applyAlignment="1" applyProtection="1">
      <alignment horizontal="left" vertical="top" wrapText="1"/>
      <protection locked="0"/>
    </xf>
    <xf numFmtId="0" fontId="68" fillId="0" borderId="33" xfId="0" applyFont="1" applyBorder="1" applyAlignment="1" applyProtection="1">
      <alignment horizontal="left" vertical="top" wrapText="1"/>
      <protection locked="0"/>
    </xf>
    <xf numFmtId="0" fontId="68" fillId="0" borderId="0" xfId="0" applyFont="1" applyAlignment="1" applyProtection="1">
      <alignment horizontal="left" vertical="top" wrapText="1"/>
      <protection locked="0"/>
    </xf>
    <xf numFmtId="0" fontId="68" fillId="0" borderId="34" xfId="0" applyFont="1" applyBorder="1" applyAlignment="1" applyProtection="1">
      <alignment horizontal="left" vertical="top" wrapText="1"/>
      <protection locked="0"/>
    </xf>
    <xf numFmtId="0" fontId="68" fillId="0" borderId="40" xfId="0" applyFont="1" applyBorder="1" applyAlignment="1" applyProtection="1">
      <alignment horizontal="left" vertical="top" wrapText="1"/>
      <protection locked="0"/>
    </xf>
    <xf numFmtId="0" fontId="68" fillId="0" borderId="41" xfId="0" applyFont="1" applyBorder="1" applyAlignment="1" applyProtection="1">
      <alignment horizontal="left" vertical="top" wrapText="1"/>
      <protection locked="0"/>
    </xf>
    <xf numFmtId="0" fontId="68" fillId="0" borderId="42" xfId="0" applyFont="1" applyBorder="1" applyAlignment="1" applyProtection="1">
      <alignment horizontal="left" vertical="top" wrapText="1"/>
      <protection locked="0"/>
    </xf>
    <xf numFmtId="0" fontId="74" fillId="0" borderId="31" xfId="0" applyFont="1" applyBorder="1" applyAlignment="1">
      <alignment horizontal="center" vertical="center" wrapText="1"/>
    </xf>
    <xf numFmtId="0" fontId="74" fillId="0" borderId="0" xfId="0" applyFont="1" applyAlignment="1">
      <alignment horizontal="center" vertical="center" wrapText="1"/>
    </xf>
    <xf numFmtId="3" fontId="67" fillId="0" borderId="347" xfId="0" applyNumberFormat="1" applyFont="1" applyBorder="1" applyAlignment="1">
      <alignment horizontal="left"/>
    </xf>
    <xf numFmtId="3" fontId="67" fillId="0" borderId="41" xfId="0" applyNumberFormat="1" applyFont="1" applyBorder="1" applyAlignment="1">
      <alignment horizontal="left"/>
    </xf>
    <xf numFmtId="0" fontId="124" fillId="50" borderId="87" xfId="0" applyFont="1" applyFill="1" applyBorder="1" applyAlignment="1" applyProtection="1">
      <alignment horizontal="left" wrapText="1"/>
      <protection locked="0"/>
    </xf>
    <xf numFmtId="0" fontId="124" fillId="50" borderId="53" xfId="0" applyFont="1" applyFill="1" applyBorder="1" applyAlignment="1" applyProtection="1">
      <alignment horizontal="left" wrapText="1"/>
      <protection locked="0"/>
    </xf>
    <xf numFmtId="0" fontId="124" fillId="50" borderId="17" xfId="0" applyFont="1" applyFill="1" applyBorder="1" applyAlignment="1" applyProtection="1">
      <alignment horizontal="left" wrapText="1"/>
      <protection locked="0"/>
    </xf>
    <xf numFmtId="0" fontId="124" fillId="50" borderId="80" xfId="0" applyFont="1" applyFill="1" applyBorder="1" applyAlignment="1" applyProtection="1">
      <alignment horizontal="left" wrapText="1"/>
      <protection locked="0"/>
    </xf>
    <xf numFmtId="0" fontId="124" fillId="50" borderId="0" xfId="0" applyFont="1" applyFill="1" applyAlignment="1" applyProtection="1">
      <alignment horizontal="left" wrapText="1"/>
      <protection locked="0"/>
    </xf>
    <xf numFmtId="0" fontId="124" fillId="50" borderId="93" xfId="0" applyFont="1" applyFill="1" applyBorder="1" applyAlignment="1" applyProtection="1">
      <alignment horizontal="left" wrapText="1"/>
      <protection locked="0"/>
    </xf>
    <xf numFmtId="9" fontId="152" fillId="0" borderId="0" xfId="61" applyFont="1" applyBorder="1" applyAlignment="1" applyProtection="1">
      <alignment horizontal="left"/>
    </xf>
    <xf numFmtId="0" fontId="124" fillId="0" borderId="0" xfId="0" applyFont="1" applyAlignment="1">
      <alignment horizontal="left"/>
    </xf>
    <xf numFmtId="0" fontId="124" fillId="50" borderId="87" xfId="0" applyFont="1" applyFill="1" applyBorder="1" applyAlignment="1" applyProtection="1">
      <alignment horizontal="left"/>
      <protection locked="0"/>
    </xf>
    <xf numFmtId="0" fontId="124" fillId="50" borderId="53" xfId="0" applyFont="1" applyFill="1" applyBorder="1" applyAlignment="1" applyProtection="1">
      <alignment horizontal="left"/>
      <protection locked="0"/>
    </xf>
    <xf numFmtId="0" fontId="124" fillId="50" borderId="17" xfId="0" applyFont="1" applyFill="1" applyBorder="1" applyAlignment="1" applyProtection="1">
      <alignment horizontal="left"/>
      <protection locked="0"/>
    </xf>
    <xf numFmtId="0" fontId="124" fillId="27" borderId="87" xfId="0" applyFont="1" applyFill="1" applyBorder="1" applyAlignment="1">
      <alignment horizontal="left" wrapText="1"/>
    </xf>
    <xf numFmtId="0" fontId="124" fillId="27" borderId="53" xfId="0" applyFont="1" applyFill="1" applyBorder="1" applyAlignment="1">
      <alignment horizontal="left" wrapText="1"/>
    </xf>
    <xf numFmtId="0" fontId="124" fillId="27" borderId="17" xfId="0" applyFont="1" applyFill="1" applyBorder="1" applyAlignment="1">
      <alignment horizontal="left" wrapText="1"/>
    </xf>
    <xf numFmtId="0" fontId="124" fillId="0" borderId="93" xfId="0" applyFont="1" applyBorder="1" applyAlignment="1">
      <alignment horizontal="left"/>
    </xf>
    <xf numFmtId="0" fontId="76" fillId="27" borderId="0" xfId="47" applyFont="1" applyFill="1" applyAlignment="1" applyProtection="1">
      <alignment horizontal="center" wrapText="1"/>
      <protection locked="0"/>
    </xf>
    <xf numFmtId="0" fontId="76" fillId="27" borderId="0" xfId="47" applyFont="1" applyFill="1" applyAlignment="1" applyProtection="1">
      <alignment horizontal="center"/>
      <protection locked="0"/>
    </xf>
    <xf numFmtId="0" fontId="5" fillId="27" borderId="0" xfId="47" applyFill="1" applyAlignment="1" applyProtection="1">
      <alignment horizontal="left" textRotation="90" wrapText="1"/>
      <protection locked="0"/>
    </xf>
    <xf numFmtId="0" fontId="5" fillId="27" borderId="0" xfId="47" applyFill="1" applyAlignment="1" applyProtection="1">
      <alignment horizontal="center" vertical="top" wrapText="1"/>
      <protection locked="0"/>
    </xf>
    <xf numFmtId="0" fontId="5" fillId="27" borderId="79" xfId="47" applyFill="1" applyBorder="1" applyAlignment="1" applyProtection="1">
      <alignment horizontal="left" textRotation="90" wrapText="1"/>
      <protection locked="0"/>
    </xf>
    <xf numFmtId="0" fontId="5" fillId="27" borderId="0" xfId="47" applyFill="1" applyAlignment="1" applyProtection="1">
      <alignment horizontal="left" textRotation="90"/>
      <protection locked="0"/>
    </xf>
    <xf numFmtId="0" fontId="5" fillId="27" borderId="0" xfId="47" applyFill="1" applyAlignment="1" applyProtection="1">
      <alignment textRotation="90"/>
      <protection locked="0"/>
    </xf>
    <xf numFmtId="0" fontId="5" fillId="27" borderId="79" xfId="47" applyFill="1" applyBorder="1" applyAlignment="1" applyProtection="1">
      <alignment textRotation="90"/>
      <protection locked="0"/>
    </xf>
    <xf numFmtId="0" fontId="5" fillId="27" borderId="84" xfId="47" applyFill="1" applyBorder="1" applyAlignment="1" applyProtection="1">
      <alignment horizontal="left" wrapText="1"/>
      <protection locked="0"/>
    </xf>
    <xf numFmtId="0" fontId="5" fillId="27" borderId="10" xfId="47" applyFill="1" applyBorder="1" applyAlignment="1" applyProtection="1">
      <alignment horizontal="left" wrapText="1"/>
      <protection locked="0"/>
    </xf>
    <xf numFmtId="0" fontId="5" fillId="27" borderId="85" xfId="47" applyFill="1" applyBorder="1" applyAlignment="1" applyProtection="1">
      <alignment horizontal="left" wrapText="1"/>
      <protection locked="0"/>
    </xf>
    <xf numFmtId="0" fontId="163" fillId="50" borderId="87" xfId="0" applyFont="1" applyFill="1" applyBorder="1" applyAlignment="1">
      <alignment horizontal="left" vertical="top"/>
    </xf>
    <xf numFmtId="0" fontId="163" fillId="50" borderId="53" xfId="0" applyFont="1" applyFill="1" applyBorder="1" applyAlignment="1">
      <alignment horizontal="left" vertical="top"/>
    </xf>
    <xf numFmtId="0" fontId="163" fillId="50" borderId="17" xfId="0" applyFont="1" applyFill="1" applyBorder="1" applyAlignment="1">
      <alignment horizontal="left" vertical="top"/>
    </xf>
    <xf numFmtId="0" fontId="166" fillId="0" borderId="0" xfId="0" applyFont="1" applyAlignment="1">
      <alignment horizontal="left" vertical="top" wrapText="1"/>
    </xf>
    <xf numFmtId="0" fontId="163" fillId="0" borderId="0" xfId="0" applyFont="1" applyAlignment="1">
      <alignment horizontal="left" vertical="top" wrapText="1"/>
    </xf>
    <xf numFmtId="0" fontId="163" fillId="0" borderId="82" xfId="0" applyFont="1" applyBorder="1" applyAlignment="1">
      <alignment horizontal="right" vertical="top"/>
    </xf>
    <xf numFmtId="0" fontId="163" fillId="52" borderId="82" xfId="0" applyFont="1" applyFill="1" applyBorder="1" applyAlignment="1">
      <alignment horizontal="center" vertical="top" wrapText="1"/>
    </xf>
    <xf numFmtId="0" fontId="163" fillId="52" borderId="82" xfId="0" applyFont="1" applyFill="1" applyBorder="1" applyAlignment="1">
      <alignment horizontal="center" vertical="center" wrapText="1"/>
    </xf>
    <xf numFmtId="0" fontId="166" fillId="51" borderId="82" xfId="0" applyFont="1" applyFill="1" applyBorder="1" applyAlignment="1">
      <alignment horizontal="center" vertical="top" wrapText="1"/>
    </xf>
    <xf numFmtId="0" fontId="163" fillId="0" borderId="80" xfId="0" applyFont="1" applyBorder="1" applyAlignment="1">
      <alignment horizontal="left" vertical="top" wrapText="1"/>
    </xf>
    <xf numFmtId="0" fontId="163" fillId="0" borderId="10" xfId="0" applyFont="1" applyBorder="1" applyAlignment="1">
      <alignment horizontal="left"/>
    </xf>
    <xf numFmtId="0" fontId="163" fillId="50" borderId="87" xfId="0" applyFont="1" applyFill="1" applyBorder="1" applyAlignment="1">
      <alignment horizontal="left" vertical="top" wrapText="1"/>
    </xf>
    <xf numFmtId="0" fontId="163" fillId="50" borderId="53" xfId="0" applyFont="1" applyFill="1" applyBorder="1" applyAlignment="1">
      <alignment horizontal="left" vertical="top" wrapText="1"/>
    </xf>
    <xf numFmtId="0" fontId="163" fillId="50" borderId="17" xfId="0" applyFont="1" applyFill="1" applyBorder="1" applyAlignment="1">
      <alignment horizontal="left" vertical="top" wrapText="1"/>
    </xf>
    <xf numFmtId="0" fontId="166" fillId="0" borderId="0" xfId="0" applyFont="1" applyAlignment="1">
      <alignment horizontal="left" vertical="top"/>
    </xf>
    <xf numFmtId="0" fontId="124" fillId="0" borderId="0" xfId="0" applyFont="1" applyAlignment="1" applyProtection="1">
      <alignment horizontal="left" vertical="top" wrapText="1" indent="2"/>
      <protection locked="0"/>
    </xf>
    <xf numFmtId="0" fontId="124" fillId="0" borderId="0" xfId="0" applyFont="1" applyAlignment="1" applyProtection="1">
      <alignment horizontal="left" indent="2"/>
      <protection locked="0"/>
    </xf>
    <xf numFmtId="44" fontId="163" fillId="50" borderId="13" xfId="0" applyNumberFormat="1" applyFont="1" applyFill="1" applyBorder="1" applyAlignment="1" applyProtection="1">
      <alignment horizontal="left" vertical="top"/>
      <protection locked="0"/>
    </xf>
    <xf numFmtId="0" fontId="163" fillId="50" borderId="13" xfId="0" applyFont="1" applyFill="1" applyBorder="1" applyAlignment="1" applyProtection="1">
      <alignment horizontal="left" vertical="top"/>
      <protection locked="0"/>
    </xf>
    <xf numFmtId="44" fontId="163" fillId="50" borderId="67" xfId="0" applyNumberFormat="1" applyFont="1" applyFill="1" applyBorder="1" applyAlignment="1" applyProtection="1">
      <alignment horizontal="left" vertical="top"/>
      <protection locked="0"/>
    </xf>
    <xf numFmtId="0" fontId="163" fillId="50" borderId="67" xfId="0" applyFont="1" applyFill="1" applyBorder="1" applyAlignment="1" applyProtection="1">
      <alignment horizontal="left" vertical="top"/>
      <protection locked="0"/>
    </xf>
    <xf numFmtId="9" fontId="166" fillId="51" borderId="21" xfId="0" applyNumberFormat="1" applyFont="1" applyFill="1" applyBorder="1" applyAlignment="1">
      <alignment horizontal="left" vertical="top" wrapText="1"/>
    </xf>
    <xf numFmtId="0" fontId="166" fillId="51" borderId="21" xfId="0" applyFont="1" applyFill="1" applyBorder="1" applyAlignment="1">
      <alignment horizontal="left" vertical="top" wrapText="1"/>
    </xf>
    <xf numFmtId="0" fontId="22" fillId="51" borderId="13" xfId="0" applyFont="1" applyFill="1" applyBorder="1" applyAlignment="1">
      <alignment horizontal="left" vertical="top"/>
    </xf>
    <xf numFmtId="0" fontId="164" fillId="50" borderId="87" xfId="0" applyFont="1" applyFill="1" applyBorder="1" applyAlignment="1">
      <alignment horizontal="left" vertical="top" wrapText="1"/>
    </xf>
    <xf numFmtId="0" fontId="164" fillId="50" borderId="53" xfId="0" applyFont="1" applyFill="1" applyBorder="1" applyAlignment="1">
      <alignment horizontal="left" vertical="top" wrapText="1"/>
    </xf>
    <xf numFmtId="0" fontId="164" fillId="50" borderId="17" xfId="0" applyFont="1" applyFill="1" applyBorder="1" applyAlignment="1">
      <alignment horizontal="left" vertical="top" wrapText="1"/>
    </xf>
    <xf numFmtId="0" fontId="163" fillId="0" borderId="0" xfId="0" applyFont="1" applyAlignment="1">
      <alignment horizontal="left" vertical="center" wrapText="1"/>
    </xf>
    <xf numFmtId="0" fontId="164" fillId="0" borderId="79" xfId="0" applyFont="1" applyBorder="1" applyAlignment="1">
      <alignment horizontal="left" vertical="center" wrapText="1"/>
    </xf>
    <xf numFmtId="0" fontId="163" fillId="0" borderId="79" xfId="0" applyFont="1" applyBorder="1" applyAlignment="1">
      <alignment horizontal="left" vertical="center" wrapText="1"/>
    </xf>
    <xf numFmtId="0" fontId="164" fillId="0" borderId="79" xfId="0" applyFont="1" applyBorder="1" applyAlignment="1">
      <alignment horizontal="left" vertical="top" wrapText="1"/>
    </xf>
    <xf numFmtId="0" fontId="168" fillId="0" borderId="0" xfId="0" applyFont="1" applyAlignment="1">
      <alignment horizontal="left" vertical="center" wrapText="1"/>
    </xf>
    <xf numFmtId="0" fontId="163" fillId="0" borderId="80" xfId="0" applyFont="1" applyBorder="1" applyAlignment="1">
      <alignment vertical="top" wrapText="1"/>
    </xf>
    <xf numFmtId="0" fontId="163" fillId="0" borderId="0" xfId="0" applyFont="1" applyAlignment="1">
      <alignment vertical="top" wrapText="1"/>
    </xf>
    <xf numFmtId="0" fontId="171" fillId="0" borderId="0" xfId="0" applyFont="1" applyAlignment="1">
      <alignment horizontal="left" vertical="top" wrapText="1"/>
    </xf>
    <xf numFmtId="42" fontId="166" fillId="51" borderId="21" xfId="0" applyNumberFormat="1" applyFont="1" applyFill="1" applyBorder="1" applyAlignment="1">
      <alignment horizontal="left" vertical="top"/>
    </xf>
    <xf numFmtId="42" fontId="163" fillId="51" borderId="13" xfId="0" applyNumberFormat="1" applyFont="1" applyFill="1" applyBorder="1" applyAlignment="1">
      <alignment horizontal="left" vertical="top"/>
    </xf>
    <xf numFmtId="42" fontId="163" fillId="51" borderId="67" xfId="0" applyNumberFormat="1" applyFont="1" applyFill="1" applyBorder="1" applyAlignment="1">
      <alignment horizontal="left" vertical="top"/>
    </xf>
    <xf numFmtId="0" fontId="20" fillId="43" borderId="13" xfId="56" applyFont="1" applyFill="1" applyBorder="1" applyAlignment="1">
      <alignment horizontal="center"/>
    </xf>
    <xf numFmtId="0" fontId="20" fillId="35" borderId="13" xfId="56" applyFont="1" applyFill="1" applyBorder="1" applyAlignment="1">
      <alignment horizontal="left"/>
    </xf>
    <xf numFmtId="0" fontId="114" fillId="24" borderId="0" xfId="56" applyFont="1" applyFill="1" applyAlignment="1">
      <alignment horizontal="left" vertical="top" wrapText="1"/>
    </xf>
    <xf numFmtId="0" fontId="3" fillId="27" borderId="0" xfId="56" applyFont="1" applyFill="1" applyAlignment="1" applyProtection="1">
      <alignment horizontal="left" vertical="top" wrapText="1"/>
      <protection locked="0"/>
    </xf>
    <xf numFmtId="0" fontId="15" fillId="24" borderId="0" xfId="56" applyFont="1" applyFill="1" applyAlignment="1">
      <alignment horizontal="right" wrapText="1"/>
    </xf>
    <xf numFmtId="0" fontId="4" fillId="24" borderId="0" xfId="56" applyFont="1" applyFill="1" applyAlignment="1">
      <alignment wrapText="1"/>
    </xf>
    <xf numFmtId="0" fontId="0" fillId="0" borderId="0" xfId="0" applyAlignment="1">
      <alignment wrapText="1"/>
    </xf>
    <xf numFmtId="166" fontId="20" fillId="43" borderId="157" xfId="56" applyNumberFormat="1" applyFont="1" applyFill="1" applyBorder="1" applyAlignment="1">
      <alignment horizontal="left"/>
    </xf>
    <xf numFmtId="166" fontId="20" fillId="43" borderId="159" xfId="56" applyNumberFormat="1" applyFont="1" applyFill="1" applyBorder="1" applyAlignment="1">
      <alignment horizontal="left"/>
    </xf>
    <xf numFmtId="0" fontId="72" fillId="0" borderId="0" xfId="38" applyFont="1" applyFill="1" applyBorder="1" applyAlignment="1" applyProtection="1">
      <alignment horizontal="left" vertical="center" wrapText="1"/>
    </xf>
    <xf numFmtId="0" fontId="4" fillId="24" borderId="0" xfId="56" applyFont="1" applyFill="1" applyAlignment="1">
      <alignment horizontal="left" wrapText="1"/>
    </xf>
    <xf numFmtId="0" fontId="4" fillId="27" borderId="0" xfId="56" applyFont="1" applyFill="1" applyAlignment="1">
      <alignment horizontal="center" wrapText="1"/>
    </xf>
    <xf numFmtId="10" fontId="20" fillId="43" borderId="157" xfId="61" applyNumberFormat="1" applyFont="1" applyFill="1" applyBorder="1" applyAlignment="1" applyProtection="1">
      <alignment horizontal="right"/>
    </xf>
    <xf numFmtId="10" fontId="20" fillId="43" borderId="159" xfId="61" applyNumberFormat="1" applyFont="1" applyFill="1" applyBorder="1" applyAlignment="1" applyProtection="1">
      <alignment horizontal="right"/>
    </xf>
    <xf numFmtId="166" fontId="20" fillId="42" borderId="157" xfId="56" applyNumberFormat="1" applyFont="1" applyFill="1" applyBorder="1" applyAlignment="1" applyProtection="1">
      <alignment horizontal="left"/>
      <protection locked="0"/>
    </xf>
    <xf numFmtId="166" fontId="20" fillId="42" borderId="159" xfId="56" applyNumberFormat="1" applyFont="1" applyFill="1" applyBorder="1" applyAlignment="1" applyProtection="1">
      <alignment horizontal="left"/>
      <protection locked="0"/>
    </xf>
    <xf numFmtId="0" fontId="1" fillId="24" borderId="0" xfId="56" applyFill="1" applyAlignment="1">
      <alignment wrapText="1"/>
    </xf>
    <xf numFmtId="0" fontId="54" fillId="44" borderId="222" xfId="56" applyFont="1" applyFill="1" applyBorder="1" applyAlignment="1">
      <alignment horizontal="center" vertical="center" wrapText="1"/>
    </xf>
    <xf numFmtId="0" fontId="54" fillId="44" borderId="0" xfId="56" applyFont="1" applyFill="1" applyAlignment="1">
      <alignment horizontal="center" vertical="center" wrapText="1"/>
    </xf>
    <xf numFmtId="0" fontId="0" fillId="44" borderId="0" xfId="0" applyFill="1" applyAlignment="1">
      <alignment horizontal="center" vertical="center" wrapText="1"/>
    </xf>
    <xf numFmtId="0" fontId="0" fillId="44" borderId="222" xfId="0" applyFill="1" applyBorder="1" applyAlignment="1">
      <alignment horizontal="center" vertical="center" wrapText="1"/>
    </xf>
    <xf numFmtId="0" fontId="20" fillId="24" borderId="0" xfId="56" applyFont="1" applyFill="1" applyAlignment="1">
      <alignment horizontal="left" vertical="center" wrapText="1"/>
    </xf>
    <xf numFmtId="0" fontId="1" fillId="35" borderId="199" xfId="56" applyFill="1" applyBorder="1" applyAlignment="1" applyProtection="1">
      <alignment horizontal="left"/>
      <protection locked="0"/>
    </xf>
    <xf numFmtId="0" fontId="1" fillId="35" borderId="86" xfId="56" applyFill="1" applyBorder="1" applyAlignment="1" applyProtection="1">
      <alignment horizontal="left"/>
      <protection locked="0"/>
    </xf>
    <xf numFmtId="0" fontId="1" fillId="35" borderId="198" xfId="56" applyFill="1" applyBorder="1" applyAlignment="1" applyProtection="1">
      <alignment horizontal="left"/>
      <protection locked="0"/>
    </xf>
    <xf numFmtId="0" fontId="12" fillId="35" borderId="199" xfId="56" applyFont="1" applyFill="1" applyBorder="1" applyAlignment="1" applyProtection="1">
      <alignment horizontal="left"/>
      <protection locked="0"/>
    </xf>
    <xf numFmtId="0" fontId="12" fillId="35" borderId="86" xfId="56" applyFont="1" applyFill="1" applyBorder="1" applyAlignment="1" applyProtection="1">
      <alignment horizontal="left"/>
      <protection locked="0"/>
    </xf>
    <xf numFmtId="0" fontId="12" fillId="35" borderId="198" xfId="56" applyFont="1" applyFill="1" applyBorder="1" applyAlignment="1" applyProtection="1">
      <alignment horizontal="left"/>
      <protection locked="0"/>
    </xf>
    <xf numFmtId="0" fontId="143" fillId="28" borderId="0" xfId="0" applyFont="1" applyFill="1" applyAlignment="1"/>
    <xf numFmtId="0" fontId="5" fillId="0" borderId="0" xfId="82" applyAlignment="1"/>
    <xf numFmtId="0" fontId="124" fillId="28" borderId="109" xfId="0" applyFont="1" applyFill="1" applyBorder="1" applyAlignment="1"/>
    <xf numFmtId="0" fontId="124" fillId="28" borderId="28" xfId="0" applyFont="1" applyFill="1" applyBorder="1" applyAlignment="1"/>
    <xf numFmtId="0" fontId="124" fillId="28" borderId="110" xfId="0" applyFont="1" applyFill="1" applyBorder="1" applyAlignment="1"/>
    <xf numFmtId="0" fontId="139" fillId="0" borderId="0" xfId="0" applyFont="1" applyAlignment="1"/>
    <xf numFmtId="0" fontId="139" fillId="0" borderId="164" xfId="0" applyFont="1" applyBorder="1" applyAlignment="1"/>
    <xf numFmtId="0" fontId="139" fillId="0" borderId="93" xfId="0" applyFont="1" applyBorder="1" applyAlignment="1"/>
    <xf numFmtId="0" fontId="52" fillId="24" borderId="148" xfId="55" applyFont="1" applyFill="1" applyBorder="1" applyAlignment="1" applyProtection="1">
      <protection locked="0"/>
    </xf>
    <xf numFmtId="0" fontId="52" fillId="24" borderId="149" xfId="55" applyFont="1" applyFill="1" applyBorder="1" applyAlignment="1" applyProtection="1">
      <protection locked="0"/>
    </xf>
    <xf numFmtId="0" fontId="52" fillId="24" borderId="142" xfId="55" applyFont="1" applyFill="1" applyBorder="1" applyAlignment="1" applyProtection="1">
      <protection locked="0"/>
    </xf>
    <xf numFmtId="0" fontId="52" fillId="24" borderId="143" xfId="55" applyFont="1" applyFill="1" applyBorder="1" applyAlignment="1" applyProtection="1">
      <protection locked="0"/>
    </xf>
    <xf numFmtId="0" fontId="52" fillId="24" borderId="146" xfId="55" applyFont="1" applyFill="1" applyBorder="1" applyAlignment="1" applyProtection="1">
      <protection locked="0"/>
    </xf>
    <xf numFmtId="0" fontId="52" fillId="24" borderId="147" xfId="55" applyFont="1" applyFill="1" applyBorder="1" applyAlignment="1" applyProtection="1">
      <protection locked="0"/>
    </xf>
    <xf numFmtId="0" fontId="52" fillId="24" borderId="31" xfId="55" applyFont="1" applyFill="1" applyBorder="1" applyAlignment="1" applyProtection="1">
      <protection locked="0"/>
    </xf>
    <xf numFmtId="0" fontId="50" fillId="0" borderId="0" xfId="55" applyFont="1" applyAlignment="1" applyProtection="1">
      <protection locked="0"/>
    </xf>
    <xf numFmtId="0" fontId="76" fillId="28" borderId="0" xfId="0" applyFont="1" applyFill="1" applyAlignment="1"/>
    <xf numFmtId="3" fontId="73" fillId="0" borderId="173" xfId="0" applyNumberFormat="1" applyFont="1" applyBorder="1" applyAlignment="1"/>
    <xf numFmtId="3" fontId="73" fillId="0" borderId="170" xfId="0" applyNumberFormat="1" applyFont="1" applyBorder="1" applyAlignment="1"/>
    <xf numFmtId="0" fontId="68" fillId="0" borderId="234" xfId="0" applyFont="1" applyBorder="1" applyAlignment="1" applyProtection="1">
      <protection locked="0"/>
    </xf>
    <xf numFmtId="0" fontId="68" fillId="0" borderId="275" xfId="0" applyFont="1" applyBorder="1" applyAlignment="1" applyProtection="1">
      <protection locked="0"/>
    </xf>
    <xf numFmtId="0" fontId="68" fillId="0" borderId="345" xfId="0" applyFont="1" applyBorder="1" applyAlignment="1" applyProtection="1">
      <protection locked="0"/>
    </xf>
    <xf numFmtId="0" fontId="68" fillId="0" borderId="343" xfId="0" applyFont="1" applyBorder="1" applyAlignment="1" applyProtection="1">
      <protection locked="0"/>
    </xf>
    <xf numFmtId="3" fontId="73" fillId="0" borderId="40" xfId="0" applyNumberFormat="1" applyFont="1" applyBorder="1" applyAlignment="1"/>
    <xf numFmtId="3" fontId="73" fillId="0" borderId="41" xfId="0" applyNumberFormat="1" applyFont="1" applyBorder="1" applyAlignment="1"/>
    <xf numFmtId="0" fontId="0" fillId="0" borderId="281" xfId="0" applyBorder="1" applyAlignment="1" applyProtection="1">
      <protection locked="0"/>
    </xf>
    <xf numFmtId="0" fontId="0" fillId="0" borderId="282" xfId="0" applyBorder="1" applyAlignment="1" applyProtection="1">
      <protection locked="0"/>
    </xf>
    <xf numFmtId="0" fontId="0" fillId="0" borderId="283" xfId="0" applyBorder="1" applyAlignment="1" applyProtection="1">
      <protection locked="0"/>
    </xf>
    <xf numFmtId="0" fontId="0" fillId="0" borderId="284" xfId="0" applyBorder="1" applyAlignment="1" applyProtection="1">
      <protection locked="0"/>
    </xf>
    <xf numFmtId="0" fontId="0" fillId="0" borderId="285" xfId="0" applyBorder="1" applyAlignment="1" applyProtection="1">
      <protection locked="0"/>
    </xf>
    <xf numFmtId="0" fontId="0" fillId="0" borderId="286" xfId="0" applyBorder="1" applyAlignment="1" applyProtection="1">
      <protection locked="0"/>
    </xf>
    <xf numFmtId="0" fontId="0" fillId="0" borderId="287" xfId="0" applyBorder="1" applyAlignment="1" applyProtection="1">
      <protection locked="0"/>
    </xf>
    <xf numFmtId="3" fontId="73" fillId="0" borderId="30" xfId="0" applyNumberFormat="1" applyFont="1" applyBorder="1" applyAlignment="1"/>
    <xf numFmtId="3" fontId="73" fillId="0" borderId="31" xfId="0" applyNumberFormat="1" applyFont="1" applyBorder="1" applyAlignment="1"/>
    <xf numFmtId="0" fontId="64" fillId="0" borderId="0" xfId="50" applyAlignment="1" applyProtection="1">
      <protection locked="0"/>
    </xf>
    <xf numFmtId="0" fontId="64" fillId="0" borderId="79" xfId="50" applyBorder="1" applyAlignment="1" applyProtection="1">
      <protection locked="0"/>
    </xf>
    <xf numFmtId="0" fontId="0" fillId="0" borderId="0" xfId="0" applyAlignment="1"/>
  </cellXfs>
  <cellStyles count="85">
    <cellStyle name="20% - Accent1 2" xfId="1" xr:uid="{00000000-0005-0000-0000-000000000000}"/>
    <cellStyle name="20% - Accent2 2" xfId="2" xr:uid="{00000000-0005-0000-0000-000001000000}"/>
    <cellStyle name="20% - Accent3 2" xfId="3" xr:uid="{00000000-0005-0000-0000-000002000000}"/>
    <cellStyle name="20% - Accent3 2 2" xfId="75" xr:uid="{00000000-0005-0000-0000-000003000000}"/>
    <cellStyle name="20% - Accent4 2" xfId="4" xr:uid="{00000000-0005-0000-0000-000004000000}"/>
    <cellStyle name="20% - Accent5 2" xfId="5" xr:uid="{00000000-0005-0000-0000-000005000000}"/>
    <cellStyle name="20% - Accent6 2" xfId="6" xr:uid="{00000000-0005-0000-0000-000006000000}"/>
    <cellStyle name="40% - Accent1 2" xfId="7" xr:uid="{00000000-0005-0000-0000-000007000000}"/>
    <cellStyle name="40% - Accent2 2" xfId="8" xr:uid="{00000000-0005-0000-0000-000008000000}"/>
    <cellStyle name="40% - Accent3 2" xfId="9" xr:uid="{00000000-0005-0000-0000-000009000000}"/>
    <cellStyle name="40% - Accent4 2" xfId="10" xr:uid="{00000000-0005-0000-0000-00000A000000}"/>
    <cellStyle name="40% - Accent5 2" xfId="11" xr:uid="{00000000-0005-0000-0000-00000B000000}"/>
    <cellStyle name="40% - Accent6 2" xfId="12" xr:uid="{00000000-0005-0000-0000-00000C000000}"/>
    <cellStyle name="60% - Accent1 2" xfId="13" xr:uid="{00000000-0005-0000-0000-00000D000000}"/>
    <cellStyle name="60% - Accent2 2" xfId="14" xr:uid="{00000000-0005-0000-0000-00000E000000}"/>
    <cellStyle name="60% - Accent3 2" xfId="15" xr:uid="{00000000-0005-0000-0000-00000F000000}"/>
    <cellStyle name="60% - Accent4 2" xfId="16" xr:uid="{00000000-0005-0000-0000-000010000000}"/>
    <cellStyle name="60% - Accent5 2" xfId="17" xr:uid="{00000000-0005-0000-0000-000011000000}"/>
    <cellStyle name="60% - Accent6 2" xfId="18" xr:uid="{00000000-0005-0000-0000-000012000000}"/>
    <cellStyle name="Accent1 2" xfId="19" xr:uid="{00000000-0005-0000-0000-000013000000}"/>
    <cellStyle name="Accent2 2" xfId="20" xr:uid="{00000000-0005-0000-0000-000014000000}"/>
    <cellStyle name="Accent3 2" xfId="21" xr:uid="{00000000-0005-0000-0000-000015000000}"/>
    <cellStyle name="Accent4 2" xfId="22" xr:uid="{00000000-0005-0000-0000-000016000000}"/>
    <cellStyle name="Accent5 2" xfId="23" xr:uid="{00000000-0005-0000-0000-000017000000}"/>
    <cellStyle name="Accent6 2" xfId="24" xr:uid="{00000000-0005-0000-0000-000018000000}"/>
    <cellStyle name="Bad 2" xfId="25" xr:uid="{00000000-0005-0000-0000-000019000000}"/>
    <cellStyle name="Calculation 2" xfId="26" xr:uid="{00000000-0005-0000-0000-00001A000000}"/>
    <cellStyle name="Calculation 2 2" xfId="76" xr:uid="{00000000-0005-0000-0000-00001B000000}"/>
    <cellStyle name="Check Cell 2" xfId="27" xr:uid="{00000000-0005-0000-0000-00001C000000}"/>
    <cellStyle name="Comma" xfId="28" builtinId="3"/>
    <cellStyle name="Comma 2" xfId="77" xr:uid="{00000000-0005-0000-0000-00001E000000}"/>
    <cellStyle name="Comma 3" xfId="78" xr:uid="{00000000-0005-0000-0000-00001F000000}"/>
    <cellStyle name="Currency" xfId="29" builtinId="4"/>
    <cellStyle name="Currency 2" xfId="30" xr:uid="{00000000-0005-0000-0000-000021000000}"/>
    <cellStyle name="Currency 2 2" xfId="68" xr:uid="{00000000-0005-0000-0000-000022000000}"/>
    <cellStyle name="Currency 3" xfId="31" xr:uid="{00000000-0005-0000-0000-000023000000}"/>
    <cellStyle name="Explanatory Text 2" xfId="32" xr:uid="{00000000-0005-0000-0000-000024000000}"/>
    <cellStyle name="Good 2" xfId="33" xr:uid="{00000000-0005-0000-0000-000025000000}"/>
    <cellStyle name="Heading 1 2" xfId="34" xr:uid="{00000000-0005-0000-0000-000026000000}"/>
    <cellStyle name="Heading 2 2" xfId="35" xr:uid="{00000000-0005-0000-0000-000027000000}"/>
    <cellStyle name="Heading 3 2" xfId="36" xr:uid="{00000000-0005-0000-0000-000028000000}"/>
    <cellStyle name="Heading 4 2" xfId="37" xr:uid="{00000000-0005-0000-0000-000029000000}"/>
    <cellStyle name="Hyperlink" xfId="38" builtinId="8"/>
    <cellStyle name="Hyperlink 2" xfId="79" xr:uid="{00000000-0005-0000-0000-00002B000000}"/>
    <cellStyle name="Input 2" xfId="39" xr:uid="{00000000-0005-0000-0000-00002C000000}"/>
    <cellStyle name="Input 2 2" xfId="80" xr:uid="{00000000-0005-0000-0000-00002D000000}"/>
    <cellStyle name="Linked Cell 2" xfId="40" xr:uid="{00000000-0005-0000-0000-00002E000000}"/>
    <cellStyle name="Neutral 2" xfId="41" xr:uid="{00000000-0005-0000-0000-00002F000000}"/>
    <cellStyle name="Normal" xfId="0" builtinId="0"/>
    <cellStyle name="Normal 2" xfId="42" xr:uid="{00000000-0005-0000-0000-000031000000}"/>
    <cellStyle name="Normal 2 2" xfId="43" xr:uid="{00000000-0005-0000-0000-000032000000}"/>
    <cellStyle name="Normal 2 2 2" xfId="72" xr:uid="{00000000-0005-0000-0000-000033000000}"/>
    <cellStyle name="Normal 2 3" xfId="44" xr:uid="{00000000-0005-0000-0000-000034000000}"/>
    <cellStyle name="Normal 2 3 2" xfId="45" xr:uid="{00000000-0005-0000-0000-000035000000}"/>
    <cellStyle name="Normal 2 3 3" xfId="46" xr:uid="{00000000-0005-0000-0000-000036000000}"/>
    <cellStyle name="Normal 2 3 3 2" xfId="47" xr:uid="{00000000-0005-0000-0000-000037000000}"/>
    <cellStyle name="Normal 2 4" xfId="48" xr:uid="{00000000-0005-0000-0000-000038000000}"/>
    <cellStyle name="Normal 3" xfId="49" xr:uid="{00000000-0005-0000-0000-000039000000}"/>
    <cellStyle name="Normal 3 2" xfId="67" xr:uid="{00000000-0005-0000-0000-00003A000000}"/>
    <cellStyle name="Normal 4" xfId="50" xr:uid="{00000000-0005-0000-0000-00003B000000}"/>
    <cellStyle name="Normal 4 2" xfId="51" xr:uid="{00000000-0005-0000-0000-00003C000000}"/>
    <cellStyle name="Normal 4 2 2" xfId="73" xr:uid="{00000000-0005-0000-0000-00003D000000}"/>
    <cellStyle name="Normal 5" xfId="52" xr:uid="{00000000-0005-0000-0000-00003E000000}"/>
    <cellStyle name="Normal 5 2" xfId="53" xr:uid="{00000000-0005-0000-0000-00003F000000}"/>
    <cellStyle name="Normal 5 2 2" xfId="54" xr:uid="{00000000-0005-0000-0000-000040000000}"/>
    <cellStyle name="Normal 6" xfId="55" xr:uid="{00000000-0005-0000-0000-000041000000}"/>
    <cellStyle name="Normal 6 2" xfId="71" xr:uid="{00000000-0005-0000-0000-000042000000}"/>
    <cellStyle name="Normal 7" xfId="70" xr:uid="{00000000-0005-0000-0000-000043000000}"/>
    <cellStyle name="Normal 7 2" xfId="82" xr:uid="{00000000-0005-0000-0000-000044000000}"/>
    <cellStyle name="Normal_Form F-2@150" xfId="84" xr:uid="{00000000-0005-0000-0000-000045000000}"/>
    <cellStyle name="Normal_HTFPREBU.XL" xfId="83" xr:uid="{00000000-0005-0000-0000-000046000000}"/>
    <cellStyle name="Normal_LIHTC Allocation scoring synopsis" xfId="56" xr:uid="{00000000-0005-0000-0000-000047000000}"/>
    <cellStyle name="Normal_prelim oper pro forma" xfId="57" xr:uid="{00000000-0005-0000-0000-000048000000}"/>
    <cellStyle name="Normal_Unit Info by Building" xfId="58" xr:uid="{00000000-0005-0000-0000-000049000000}"/>
    <cellStyle name="Note 2" xfId="59" xr:uid="{00000000-0005-0000-0000-00004A000000}"/>
    <cellStyle name="Note 2 2" xfId="74" xr:uid="{00000000-0005-0000-0000-00004B000000}"/>
    <cellStyle name="Output 2" xfId="60" xr:uid="{00000000-0005-0000-0000-00004C000000}"/>
    <cellStyle name="Percent" xfId="61" builtinId="5"/>
    <cellStyle name="Percent 2" xfId="62" xr:uid="{00000000-0005-0000-0000-00004E000000}"/>
    <cellStyle name="Percent 2 2" xfId="81" xr:uid="{00000000-0005-0000-0000-00004F000000}"/>
    <cellStyle name="Percent 3" xfId="63" xr:uid="{00000000-0005-0000-0000-000050000000}"/>
    <cellStyle name="Percent 3 2" xfId="69" xr:uid="{00000000-0005-0000-0000-000051000000}"/>
    <cellStyle name="Title 2" xfId="64" xr:uid="{00000000-0005-0000-0000-000052000000}"/>
    <cellStyle name="Total 2" xfId="65" xr:uid="{00000000-0005-0000-0000-000053000000}"/>
    <cellStyle name="Warning Text 2" xfId="66" xr:uid="{00000000-0005-0000-0000-000054000000}"/>
  </cellStyles>
  <dxfs count="30">
    <dxf>
      <numFmt numFmtId="172" formatCode="0.0000"/>
    </dxf>
    <dxf>
      <font>
        <color rgb="FF9C0006"/>
      </font>
      <fill>
        <patternFill>
          <bgColor rgb="FFFFC7CE"/>
        </patternFill>
      </fill>
    </dxf>
    <dxf>
      <font>
        <color rgb="FF9C0006"/>
      </font>
      <fill>
        <patternFill>
          <bgColor rgb="FFFFC7CE"/>
        </patternFill>
      </fill>
    </dxf>
    <dxf>
      <fill>
        <patternFill>
          <bgColor rgb="FFFFFFCC"/>
        </patternFill>
      </fill>
    </dxf>
    <dxf>
      <fill>
        <patternFill patternType="none">
          <bgColor auto="1"/>
        </patternFill>
      </fill>
    </dxf>
    <dxf>
      <fill>
        <patternFill>
          <bgColor rgb="FFFFFFCC"/>
        </patternFill>
      </fill>
    </dxf>
    <dxf>
      <fill>
        <patternFill patternType="none">
          <bgColor auto="1"/>
        </patternFill>
      </fill>
    </dxf>
    <dxf>
      <fill>
        <patternFill patternType="solid">
          <bgColor rgb="FFFFFFCC"/>
        </patternFill>
      </fill>
    </dxf>
    <dxf>
      <fill>
        <patternFill>
          <bgColor theme="0" tint="-0.34998626667073579"/>
        </patternFill>
      </fill>
    </dxf>
    <dxf>
      <fill>
        <patternFill patternType="solid">
          <bgColor rgb="FFFFFFCC"/>
        </patternFill>
      </fill>
    </dxf>
    <dxf>
      <fill>
        <patternFill>
          <bgColor theme="0" tint="-0.34998626667073579"/>
        </patternFill>
      </fill>
    </dxf>
    <dxf>
      <font>
        <color rgb="FF9C0006"/>
      </font>
      <fill>
        <patternFill>
          <bgColor rgb="FFFFC7CE"/>
        </patternFill>
      </fill>
    </dxf>
    <dxf>
      <font>
        <color rgb="FF006100"/>
      </font>
      <fill>
        <patternFill>
          <bgColor rgb="FFC6EFCE"/>
        </patternFill>
      </fill>
    </dxf>
    <dxf>
      <font>
        <color auto="1"/>
      </font>
      <fill>
        <patternFill>
          <bgColor rgb="FFFF0000"/>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90000"/>
      </font>
      <fill>
        <patternFill>
          <bgColor theme="5" tint="0.79998168889431442"/>
        </patternFill>
      </fill>
    </dxf>
    <dxf>
      <font>
        <b val="0"/>
        <i val="0"/>
        <strike val="0"/>
        <condense val="0"/>
        <extend val="0"/>
        <outline val="0"/>
        <shadow val="0"/>
        <u val="none"/>
        <vertAlign val="baseline"/>
        <sz val="10"/>
        <color auto="1"/>
        <name val="Arial"/>
        <family val="2"/>
        <scheme val="none"/>
      </font>
      <fill>
        <patternFill patternType="solid">
          <fgColor indexed="64"/>
          <bgColor indexed="9"/>
        </patternFill>
      </fill>
      <alignment horizontal="center" vertical="top" textRotation="0" wrapText="1" indent="0" justifyLastLine="0" shrinkToFit="0" readingOrder="0"/>
      <border diagonalUp="0" diagonalDown="0">
        <left/>
        <right/>
        <top style="hair">
          <color indexed="64"/>
        </top>
        <bottom style="hair">
          <color indexed="64"/>
        </bottom>
        <vertical/>
        <horizontal/>
      </border>
      <protection locked="1" hidden="0"/>
    </dxf>
    <dxf>
      <font>
        <b val="0"/>
        <i val="0"/>
        <strike val="0"/>
        <condense val="0"/>
        <extend val="0"/>
        <outline val="0"/>
        <shadow val="0"/>
        <u val="none"/>
        <vertAlign val="baseline"/>
        <sz val="10"/>
        <color auto="1"/>
        <name val="Arial"/>
        <family val="2"/>
        <scheme val="none"/>
      </font>
      <fill>
        <patternFill patternType="solid">
          <fgColor indexed="64"/>
          <bgColor indexed="9"/>
        </patternFill>
      </fill>
      <alignment horizontal="right" vertical="top" textRotation="0" wrapText="0" indent="0" justifyLastLine="0" shrinkToFit="0" readingOrder="0"/>
      <border diagonalUp="0" diagonalDown="0">
        <left style="hair">
          <color indexed="64"/>
        </left>
        <right style="medium">
          <color indexed="64"/>
        </right>
        <top/>
        <bottom style="hair">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 formatCode="0"/>
      <fill>
        <patternFill patternType="solid">
          <fgColor indexed="64"/>
          <bgColor indexed="9"/>
        </patternFill>
      </fill>
      <alignment horizontal="right" vertical="top" textRotation="0" wrapText="0" indent="0" justifyLastLine="0" shrinkToFit="0" readingOrder="0"/>
      <border diagonalUp="0" diagonalDown="0">
        <left style="hair">
          <color indexed="64"/>
        </left>
        <right style="hair">
          <color indexed="64"/>
        </right>
        <top style="hair">
          <color indexed="64"/>
        </top>
        <bottom/>
        <vertical/>
        <horizontal/>
      </border>
      <protection locked="0" hidden="0"/>
    </dxf>
    <dxf>
      <font>
        <b val="0"/>
        <i val="0"/>
        <strike val="0"/>
        <condense val="0"/>
        <extend val="0"/>
        <outline val="0"/>
        <shadow val="0"/>
        <u val="none"/>
        <vertAlign val="baseline"/>
        <sz val="10"/>
        <color auto="1"/>
        <name val="Arial"/>
        <family val="2"/>
        <scheme val="none"/>
      </font>
      <numFmt numFmtId="1" formatCode="0"/>
      <fill>
        <patternFill patternType="solid">
          <fgColor indexed="64"/>
          <bgColor indexed="9"/>
        </patternFill>
      </fill>
      <alignment horizontal="right" vertical="top" textRotation="0" wrapText="0" indent="0" justifyLastLine="0" shrinkToFit="0" readingOrder="0"/>
      <border diagonalUp="0" diagonalDown="0">
        <left style="medium">
          <color indexed="64"/>
        </left>
        <right style="hair">
          <color indexed="64"/>
        </right>
        <top style="hair">
          <color indexed="64"/>
        </top>
        <bottom/>
        <vertical/>
        <horizontal/>
      </border>
      <protection locked="0" hidden="0"/>
    </dxf>
    <dxf>
      <font>
        <b val="0"/>
        <i val="0"/>
        <strike val="0"/>
        <condense val="0"/>
        <extend val="0"/>
        <outline val="0"/>
        <shadow val="0"/>
        <u val="none"/>
        <vertAlign val="baseline"/>
        <sz val="10"/>
        <color auto="1"/>
        <name val="Arial"/>
        <family val="2"/>
        <scheme val="none"/>
      </font>
      <fill>
        <patternFill patternType="solid">
          <fgColor indexed="64"/>
          <bgColor indexed="9"/>
        </patternFill>
      </fill>
      <alignment horizontal="right" vertical="top" textRotation="0" wrapText="0" indent="0" justifyLastLine="0" shrinkToFit="0" readingOrder="0"/>
      <border diagonalUp="0" diagonalDown="0">
        <left style="hair">
          <color indexed="64"/>
        </left>
        <right style="medium">
          <color indexed="64"/>
        </right>
        <top/>
        <bottom style="hair">
          <color indexed="64"/>
        </bottom>
        <vertical/>
        <horizontal/>
      </border>
      <protection locked="1" hidden="0"/>
    </dxf>
    <dxf>
      <font>
        <b val="0"/>
        <i val="0"/>
        <strike val="0"/>
        <condense val="0"/>
        <extend val="0"/>
        <outline val="0"/>
        <shadow val="0"/>
        <u val="none"/>
        <vertAlign val="baseline"/>
        <sz val="10"/>
        <color auto="1"/>
        <name val="Arial"/>
        <family val="2"/>
        <scheme val="none"/>
      </font>
      <numFmt numFmtId="1" formatCode="0"/>
      <fill>
        <patternFill patternType="solid">
          <fgColor indexed="64"/>
          <bgColor indexed="9"/>
        </patternFill>
      </fill>
      <alignment horizontal="right" vertical="top" textRotation="0" wrapText="1" indent="0" justifyLastLine="0" shrinkToFit="0" readingOrder="0"/>
      <border diagonalUp="0" diagonalDown="0">
        <left style="hair">
          <color indexed="64"/>
        </left>
        <right style="hair">
          <color indexed="64"/>
        </right>
        <top/>
        <bottom style="hair">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1" formatCode="0"/>
      <fill>
        <patternFill patternType="solid">
          <fgColor indexed="64"/>
          <bgColor indexed="9"/>
        </patternFill>
      </fill>
      <alignment horizontal="right" vertical="top" textRotation="0" wrapText="1" indent="0" justifyLastLine="0" shrinkToFit="0" readingOrder="0"/>
      <border diagonalUp="0" diagonalDown="0">
        <left style="medium">
          <color indexed="64"/>
        </left>
        <right style="hair">
          <color indexed="64"/>
        </right>
        <top/>
        <bottom style="hair">
          <color indexed="64"/>
        </bottom>
        <vertical/>
        <horizontal/>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solid">
          <fgColor indexed="64"/>
          <bgColor indexed="9"/>
        </patternFill>
      </fill>
      <alignment horizontal="general" vertical="top" textRotation="0" wrapText="1" indent="0" justifyLastLine="0" shrinkToFit="0" readingOrder="0"/>
      <border diagonalUp="0" diagonalDown="0">
        <left/>
        <right/>
        <top style="hair">
          <color indexed="64"/>
        </top>
        <bottom style="hair">
          <color indexed="64"/>
        </bottom>
        <vertical/>
        <horizontal/>
      </border>
      <protection locked="0" hidden="0"/>
    </dxf>
    <dxf>
      <border outline="0">
        <left style="medium">
          <color indexed="64"/>
        </left>
        <right style="medium">
          <color indexed="64"/>
        </right>
      </border>
    </dxf>
    <dxf>
      <font>
        <b/>
        <i val="0"/>
        <strike val="0"/>
        <condense val="0"/>
        <extend val="0"/>
        <outline val="0"/>
        <shadow val="0"/>
        <u val="none"/>
        <vertAlign val="baseline"/>
        <sz val="10"/>
        <color auto="1"/>
        <name val="Arial"/>
        <family val="2"/>
        <scheme val="none"/>
      </font>
      <fill>
        <patternFill patternType="solid">
          <fgColor indexed="64"/>
          <bgColor theme="8" tint="0.79998168889431442"/>
        </patternFill>
      </fill>
      <alignment horizontal="center" vertical="center" textRotation="0" wrapText="1" indent="0" justifyLastLine="0" shrinkToFit="0" readingOrder="0"/>
      <protection locked="1" hidden="0"/>
    </dxf>
  </dxfs>
  <tableStyles count="2" defaultTableStyle="TableStyleMedium2" defaultPivotStyle="PivotStyleLight16">
    <tableStyle name="Invisible" pivot="0" table="0" count="0" xr9:uid="{FBB9BE7C-6822-410F-81CC-D2254B75A18A}"/>
    <tableStyle name="Table Style 1" pivot="0" count="0" xr9:uid="{7E8974FE-89BF-4318-95F7-27E5E0BA5C97}"/>
  </tableStyles>
  <colors>
    <mruColors>
      <color rgb="FFFFFFCC"/>
      <color rgb="FFCCCCFF"/>
      <color rgb="FFDAEEF3"/>
      <color rgb="FF76933C"/>
      <color rgb="FFCCECFF"/>
      <color rgb="FFCCFFCC"/>
      <color rgb="FFFFFF99"/>
      <color rgb="FF078AA9"/>
      <color rgb="FF08A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2.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3.xml"/><Relationship Id="rId45"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46" Type="http://schemas.microsoft.com/office/2022/11/relationships/FeaturePropertyBag" Target="featurePropertyBag/featurePropertyBag.xml"/><Relationship Id="rId20" Type="http://schemas.openxmlformats.org/officeDocument/2006/relationships/worksheet" Target="worksheets/sheet20.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fmlaLink="$M$100" lockText="1"/>
</file>

<file path=xl/ctrlProps/ctrlProp15.xml><?xml version="1.0" encoding="utf-8"?>
<formControlPr xmlns="http://schemas.microsoft.com/office/spreadsheetml/2009/9/main" objectType="CheckBox" fmlaLink="$M$101" lockText="1"/>
</file>

<file path=xl/ctrlProps/ctrlProp16.xml><?xml version="1.0" encoding="utf-8"?>
<formControlPr xmlns="http://schemas.microsoft.com/office/spreadsheetml/2009/9/main" objectType="CheckBox" fmlaLink="E77" lockText="1"/>
</file>

<file path=xl/ctrlProps/ctrlProp17.xml><?xml version="1.0" encoding="utf-8"?>
<formControlPr xmlns="http://schemas.microsoft.com/office/spreadsheetml/2009/9/main" objectType="CheckBox" fmlaLink="$M$102" lockText="1"/>
</file>

<file path=xl/ctrlProps/ctrlProp18.xml><?xml version="1.0" encoding="utf-8"?>
<formControlPr xmlns="http://schemas.microsoft.com/office/spreadsheetml/2009/9/main" objectType="CheckBox" fmlaLink="$M$92" lockText="1"/>
</file>

<file path=xl/ctrlProps/ctrlProp19.xml><?xml version="1.0" encoding="utf-8"?>
<formControlPr xmlns="http://schemas.microsoft.com/office/spreadsheetml/2009/9/main" objectType="CheckBox" fmlaLink="$M$93"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fmlaLink="$K$55" lockText="1"/>
</file>

<file path=xl/ctrlProps/ctrlProp21.xml><?xml version="1.0" encoding="utf-8"?>
<formControlPr xmlns="http://schemas.microsoft.com/office/spreadsheetml/2009/9/main" objectType="CheckBox" fmlaLink="$K$56" lockText="1"/>
</file>

<file path=xl/ctrlProps/ctrlProp22.xml><?xml version="1.0" encoding="utf-8"?>
<formControlPr xmlns="http://schemas.microsoft.com/office/spreadsheetml/2009/9/main" objectType="CheckBox" fmlaLink="$K$57" lockText="1"/>
</file>

<file path=xl/ctrlProps/ctrlProp23.xml><?xml version="1.0" encoding="utf-8"?>
<formControlPr xmlns="http://schemas.microsoft.com/office/spreadsheetml/2009/9/main" objectType="CheckBox" fmlaLink="$K$58" lockText="1"/>
</file>

<file path=xl/ctrlProps/ctrlProp24.xml><?xml version="1.0" encoding="utf-8"?>
<formControlPr xmlns="http://schemas.microsoft.com/office/spreadsheetml/2009/9/main" objectType="CheckBox" fmlaLink="$K$62" lockText="1"/>
</file>

<file path=xl/ctrlProps/ctrlProp25.xml><?xml version="1.0" encoding="utf-8"?>
<formControlPr xmlns="http://schemas.microsoft.com/office/spreadsheetml/2009/9/main" objectType="CheckBox" fmlaLink="$K$63" lockText="1"/>
</file>

<file path=xl/ctrlProps/ctrlProp26.xml><?xml version="1.0" encoding="utf-8"?>
<formControlPr xmlns="http://schemas.microsoft.com/office/spreadsheetml/2009/9/main" objectType="CheckBox" fmlaLink="$K$64" lockText="1"/>
</file>

<file path=xl/ctrlProps/ctrlProp27.xml><?xml version="1.0" encoding="utf-8"?>
<formControlPr xmlns="http://schemas.microsoft.com/office/spreadsheetml/2009/9/main" objectType="CheckBox" fmlaLink="$K$61" lockText="1"/>
</file>

<file path=xl/ctrlProps/ctrlProp28.xml><?xml version="1.0" encoding="utf-8"?>
<formControlPr xmlns="http://schemas.microsoft.com/office/spreadsheetml/2009/9/main" objectType="CheckBox" fmlaLink="$L$115" lockText="1"/>
</file>

<file path=xl/ctrlProps/ctrlProp29.xml><?xml version="1.0" encoding="utf-8"?>
<formControlPr xmlns="http://schemas.microsoft.com/office/spreadsheetml/2009/9/main" objectType="CheckBox" fmlaLink="$L$116"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L$117" lockText="1"/>
</file>

<file path=xl/ctrlProps/ctrlProp31.xml><?xml version="1.0" encoding="utf-8"?>
<formControlPr xmlns="http://schemas.microsoft.com/office/spreadsheetml/2009/9/main" objectType="CheckBox" fmlaLink="$L$118" lockText="1"/>
</file>

<file path=xl/ctrlProps/ctrlProp32.xml><?xml version="1.0" encoding="utf-8"?>
<formControlPr xmlns="http://schemas.microsoft.com/office/spreadsheetml/2009/9/main" objectType="CheckBox" fmlaLink="$L$119" lockText="1"/>
</file>

<file path=xl/ctrlProps/ctrlProp33.xml><?xml version="1.0" encoding="utf-8"?>
<formControlPr xmlns="http://schemas.microsoft.com/office/spreadsheetml/2009/9/main" objectType="CheckBox" fmlaLink="$L$120" lockText="1"/>
</file>

<file path=xl/ctrlProps/ctrlProp34.xml><?xml version="1.0" encoding="utf-8"?>
<formControlPr xmlns="http://schemas.microsoft.com/office/spreadsheetml/2009/9/main" objectType="CheckBox" fmlaLink="$M$91" lockText="1"/>
</file>

<file path=xl/ctrlProps/ctrlProp35.xml><?xml version="1.0" encoding="utf-8"?>
<formControlPr xmlns="http://schemas.microsoft.com/office/spreadsheetml/2009/9/main" objectType="CheckBox" fmlaLink="$M$94" lockText="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180975</xdr:colOff>
      <xdr:row>0</xdr:row>
      <xdr:rowOff>104776</xdr:rowOff>
    </xdr:from>
    <xdr:to>
      <xdr:col>10</xdr:col>
      <xdr:colOff>563881</xdr:colOff>
      <xdr:row>42</xdr:row>
      <xdr:rowOff>32657</xdr:rowOff>
    </xdr:to>
    <xdr:sp macro="" textlink="">
      <xdr:nvSpPr>
        <xdr:cNvPr id="40" name="TextBox 1">
          <a:extLst>
            <a:ext uri="{FF2B5EF4-FFF2-40B4-BE49-F238E27FC236}">
              <a16:creationId xmlns:a16="http://schemas.microsoft.com/office/drawing/2014/main" id="{00000000-0008-0000-0000-000028000000}"/>
            </a:ext>
          </a:extLst>
        </xdr:cNvPr>
        <xdr:cNvSpPr txBox="1"/>
      </xdr:nvSpPr>
      <xdr:spPr>
        <a:xfrm>
          <a:off x="180975" y="104776"/>
          <a:ext cx="6478906" cy="770028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a:lnSpc>
              <a:spcPct val="115000"/>
            </a:lnSpc>
            <a:spcBef>
              <a:spcPts val="1000"/>
            </a:spcBef>
            <a:spcAft>
              <a:spcPts val="0"/>
            </a:spcAft>
          </a:pPr>
          <a:r>
            <a:rPr lang="en-US" sz="1400" b="0" strike="sngStrike">
              <a:solidFill>
                <a:schemeClr val="tx1"/>
              </a:solidFill>
              <a:effectLst/>
              <a:latin typeface="Segoe UI" panose="020B0502040204020203" pitchFamily="34" charset="0"/>
              <a:ea typeface="Times New Roman" panose="02020603050405020304" pitchFamily="18" charset="0"/>
              <a:cs typeface="Times New Roman" panose="02020603050405020304" pitchFamily="18" charset="0"/>
            </a:rPr>
            <a:t>Preapprovals and Notification of Intent to Apply</a:t>
          </a:r>
        </a:p>
        <a:p>
          <a:pPr marL="0" marR="0">
            <a:lnSpc>
              <a:spcPct val="115000"/>
            </a:lnSpc>
            <a:spcBef>
              <a:spcPts val="0"/>
            </a:spcBef>
            <a:spcAft>
              <a:spcPts val="0"/>
            </a:spcAft>
          </a:pP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All Applicants with projects located</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outside of</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King</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County</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must submit a Notification of Intent to Apply by noon, Dec. 1, 2023, to</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be eligible to</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apply.</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Total Development Cost Limit Waiver Requests are also due to askusmhcf@wshfc.org at that time for Balance of State project applicants only.</a:t>
          </a:r>
        </a:p>
        <a:p>
          <a:pPr marL="0" marR="0">
            <a:lnSpc>
              <a:spcPct val="115000"/>
            </a:lnSpc>
            <a:spcBef>
              <a:spcPts val="0"/>
            </a:spcBef>
            <a:spcAft>
              <a:spcPts val="0"/>
            </a:spcAft>
          </a:pPr>
          <a:endParaRPr lang="en-US" sz="1100" b="1" strike="sngStrike" baseline="0">
            <a:solidFill>
              <a:srgbClr val="4F81BD"/>
            </a:solidFill>
            <a:effectLst/>
            <a:latin typeface="Segoe UI" panose="020B0502040204020203" pitchFamily="34" charset="0"/>
            <a:ea typeface="Times New Roman" panose="02020603050405020304" pitchFamily="18" charset="0"/>
            <a:cs typeface="Times New Roman" panose="02020603050405020304" pitchFamily="18" charset="0"/>
          </a:endParaRPr>
        </a:p>
        <a:p>
          <a:pPr marL="0" marR="0">
            <a:lnSpc>
              <a:spcPct val="115000"/>
            </a:lnSpc>
            <a:spcBef>
              <a:spcPts val="0"/>
            </a:spcBef>
            <a:spcAft>
              <a:spcPts val="0"/>
            </a:spcAft>
          </a:pPr>
          <a:r>
            <a:rPr lang="en-US" sz="1400" b="0" strike="sngStrike">
              <a:solidFill>
                <a:schemeClr val="tx1"/>
              </a:solidFill>
              <a:effectLst/>
              <a:latin typeface="Segoe UI" panose="020B0502040204020203" pitchFamily="34" charset="0"/>
              <a:ea typeface="Times New Roman" panose="02020603050405020304" pitchFamily="18" charset="0"/>
              <a:cs typeface="Times New Roman" panose="02020603050405020304" pitchFamily="18" charset="0"/>
            </a:rPr>
            <a:t>Application Components</a:t>
          </a:r>
        </a:p>
        <a:p>
          <a:pPr marL="0" marR="0">
            <a:lnSpc>
              <a:spcPct val="115000"/>
            </a:lnSpc>
            <a:spcBef>
              <a:spcPts val="0"/>
            </a:spcBef>
            <a:spcAft>
              <a:spcPts val="1000"/>
            </a:spcAft>
          </a:pP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The 2024 Bond/Tax Credit Application consists of the following:</a:t>
          </a:r>
        </a:p>
        <a:p>
          <a:pPr marL="342900" marR="0" lvl="0" indent="-342900">
            <a:lnSpc>
              <a:spcPct val="115000"/>
            </a:lnSpc>
            <a:spcBef>
              <a:spcPts val="0"/>
            </a:spcBef>
            <a:spcAft>
              <a:spcPts val="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Bond/Tax Credit Application Checklist</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(Excel) – This document lists all attachments that are required for the 2024 Bond/Tax Credit Application.</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15000"/>
            </a:lnSpc>
            <a:spcBef>
              <a:spcPts val="0"/>
            </a:spcBef>
            <a:spcAft>
              <a:spcPts val="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Bond/Tax Credit Addendum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(Excel)</a:t>
          </a: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This workbook contains required budgets, pro forma, and other numerical parts of the application as well as the self-scoring worksheet. For portfolio applications only, provide a roll-up summary of the information requested across the entire portfolio as best as possible.</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15000"/>
            </a:lnSpc>
            <a:spcBef>
              <a:spcPts val="0"/>
            </a:spcBef>
            <a:spcAft>
              <a:spcPts val="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Portfolio Application Checklist </a:t>
          </a:r>
          <a:r>
            <a:rPr lang="en-US" sz="1100" b="0" strike="sngStrike">
              <a:effectLst/>
              <a:latin typeface="Segoe UI" panose="020B0502040204020203" pitchFamily="34" charset="0"/>
              <a:ea typeface="Calibri" panose="020F0502020204030204" pitchFamily="34" charset="0"/>
              <a:cs typeface="Times New Roman" panose="02020603050405020304" pitchFamily="18" charset="0"/>
            </a:rPr>
            <a:t>(Excel)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For portfolio projects only. If your project is not a portfolio, skip this item. This checklist</a:t>
          </a:r>
          <a:r>
            <a:rPr lang="en-US" sz="1100" strike="sngStrike" baseline="0">
              <a:effectLst/>
              <a:latin typeface="Segoe UI" panose="020B0502040204020203" pitchFamily="34" charset="0"/>
              <a:ea typeface="Calibri" panose="020F0502020204030204" pitchFamily="34" charset="0"/>
              <a:cs typeface="Times New Roman" panose="02020603050405020304" pitchFamily="18" charset="0"/>
            </a:rPr>
            <a:t> specifies which application materials should be submitted at the property/project level in addition to submitting a single, portfolio-wide, project application. </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342900" marR="0" lvl="0" indent="-342900">
            <a:lnSpc>
              <a:spcPct val="115000"/>
            </a:lnSpc>
            <a:spcBef>
              <a:spcPts val="0"/>
            </a:spcBef>
            <a:spcAft>
              <a:spcPts val="100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Online Application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(Multifamily Developer Portal)</a:t>
          </a: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This</a:t>
          </a: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 </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is the web-based application the Commission uses to receive Bond/Tax Credit Applications. All the above application components should be uploaded via the online application and submitted by noon, </a:t>
          </a:r>
          <a:r>
            <a:rPr lang="en-US" sz="1100" b="0" strike="sngStrike">
              <a:effectLst/>
              <a:latin typeface="Segoe UI" panose="020B0502040204020203" pitchFamily="34" charset="0"/>
              <a:ea typeface="Calibri" panose="020F0502020204030204" pitchFamily="34" charset="0"/>
              <a:cs typeface="Times New Roman" panose="02020603050405020304" pitchFamily="18" charset="0"/>
            </a:rPr>
            <a:t>Feb. 14, 2024.</a:t>
          </a:r>
        </a:p>
        <a:p>
          <a:pPr marL="342900" marR="0" lvl="0" indent="-342900">
            <a:lnSpc>
              <a:spcPct val="115000"/>
            </a:lnSpc>
            <a:spcBef>
              <a:spcPts val="0"/>
            </a:spcBef>
            <a:spcAft>
              <a:spcPts val="1000"/>
            </a:spcAft>
            <a:buFont typeface="+mj-lt"/>
            <a:buAutoNum type="arabicPeriod"/>
          </a:pPr>
          <a:r>
            <a:rPr lang="en-US" sz="1100" b="1" strike="sngStrike">
              <a:effectLst/>
              <a:latin typeface="Segoe UI" panose="020B0502040204020203" pitchFamily="34" charset="0"/>
              <a:ea typeface="Calibri" panose="020F0502020204030204" pitchFamily="34" charset="0"/>
              <a:cs typeface="Times New Roman" panose="02020603050405020304" pitchFamily="18" charset="0"/>
            </a:rPr>
            <a:t>Application Fee </a:t>
          </a:r>
          <a:r>
            <a:rPr lang="en-US" sz="1100" b="1" strike="sngStrike">
              <a:solidFill>
                <a:schemeClr val="dk1"/>
              </a:solidFill>
              <a:effectLst/>
              <a:latin typeface="+mn-lt"/>
              <a:ea typeface="+mn-ea"/>
              <a:cs typeface="+mn-cs"/>
            </a:rPr>
            <a:t> </a:t>
          </a:r>
          <a:r>
            <a:rPr lang="en-US" sz="1100" strike="sngStrike">
              <a:solidFill>
                <a:schemeClr val="dk1"/>
              </a:solidFill>
              <a:effectLst/>
              <a:latin typeface="+mn-lt"/>
              <a:ea typeface="+mn-ea"/>
              <a:cs typeface="+mn-cs"/>
            </a:rPr>
            <a:t>– </a:t>
          </a:r>
          <a:r>
            <a:rPr lang="en-US" sz="1100" b="0" strike="sngStrike">
              <a:effectLst/>
              <a:latin typeface="Segoe UI" panose="020B0502040204020203" pitchFamily="34" charset="0"/>
              <a:ea typeface="Calibri" panose="020F0502020204030204" pitchFamily="34" charset="0"/>
              <a:cs typeface="Times New Roman" panose="02020603050405020304" pitchFamily="18" charset="0"/>
            </a:rPr>
            <a:t> The</a:t>
          </a:r>
          <a:r>
            <a:rPr lang="en-US" sz="1100" b="0" strike="sngStrike" baseline="0">
              <a:effectLst/>
              <a:latin typeface="Segoe UI" panose="020B0502040204020203" pitchFamily="34" charset="0"/>
              <a:ea typeface="Calibri" panose="020F0502020204030204" pitchFamily="34" charset="0"/>
              <a:cs typeface="Times New Roman" panose="02020603050405020304" pitchFamily="18" charset="0"/>
            </a:rPr>
            <a:t> application fee is due no later than 10 business days after the application due date. Invoicing and payment instructions are available in the Portal.</a:t>
          </a:r>
          <a:endParaRPr lang="en-US" sz="1100" b="0" strike="sng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1000"/>
            </a:spcBef>
            <a:spcAft>
              <a:spcPts val="0"/>
            </a:spcAft>
          </a:pPr>
          <a:r>
            <a:rPr lang="en-US" sz="1400" b="0" strike="sngStrike">
              <a:solidFill>
                <a:schemeClr val="tx1"/>
              </a:solidFill>
              <a:effectLst/>
              <a:latin typeface="Segoe UI" panose="020B0502040204020203" pitchFamily="34" charset="0"/>
              <a:ea typeface="Times New Roman" panose="02020603050405020304" pitchFamily="18" charset="0"/>
              <a:cs typeface="Times New Roman" panose="02020603050405020304" pitchFamily="18" charset="0"/>
            </a:rPr>
            <a:t>Application Submission in the Multifamily Developer Portal (Portal)</a:t>
          </a:r>
        </a:p>
        <a:p>
          <a:pPr marL="0" marR="0">
            <a:lnSpc>
              <a:spcPct val="115000"/>
            </a:lnSpc>
            <a:spcBef>
              <a:spcPts val="0"/>
            </a:spcBef>
            <a:spcAft>
              <a:spcPts val="1000"/>
            </a:spcAft>
          </a:pP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For the 2024 Bond/Tax Credit round, we will require an online submission of the addendum forms and attachments through </a:t>
          </a:r>
          <a:r>
            <a:rPr lang="en-US" sz="1100" u="none" strike="sngStrike">
              <a:solidFill>
                <a:schemeClr val="tx1"/>
              </a:solidFill>
              <a:effectLst/>
              <a:latin typeface="Segoe UI" panose="020B0502040204020203" pitchFamily="34" charset="0"/>
              <a:ea typeface="Calibri" panose="020F0502020204030204" pitchFamily="34" charset="0"/>
              <a:cs typeface="Times New Roman" panose="02020603050405020304" pitchFamily="18" charset="0"/>
            </a:rPr>
            <a:t>the</a:t>
          </a:r>
          <a:r>
            <a:rPr lang="en-US" sz="1100" u="none" strike="sngStrike" baseline="0">
              <a:solidFill>
                <a:schemeClr val="tx1"/>
              </a:solidFill>
              <a:effectLst/>
              <a:latin typeface="Segoe UI" panose="020B0502040204020203" pitchFamily="34" charset="0"/>
              <a:ea typeface="Calibri" panose="020F0502020204030204" pitchFamily="34" charset="0"/>
              <a:cs typeface="Times New Roman" panose="02020603050405020304" pitchFamily="18" charset="0"/>
            </a:rPr>
            <a:t> Multifamily Developer Portal.</a:t>
          </a:r>
          <a:r>
            <a:rPr lang="en-US" sz="1100" strike="sngStrike">
              <a:effectLst/>
              <a:latin typeface="Segoe UI" panose="020B0502040204020203" pitchFamily="34" charset="0"/>
              <a:ea typeface="Calibri" panose="020F0502020204030204" pitchFamily="34" charset="0"/>
              <a:cs typeface="Times New Roman" panose="02020603050405020304" pitchFamily="18" charset="0"/>
            </a:rPr>
            <a:t> WSHFC will accept the submission of application documents via paper, email, or flash drive with preapproval only.</a:t>
          </a:r>
          <a:endParaRPr lang="en-US" sz="1100" strike="sngStrike">
            <a:effectLst/>
            <a:latin typeface="Calibri" panose="020F0502020204030204" pitchFamily="34" charset="0"/>
            <a:ea typeface="Calibri" panose="020F0502020204030204" pitchFamily="34" charset="0"/>
            <a:cs typeface="Times New Roman" panose="02020603050405020304" pitchFamily="18" charset="0"/>
          </a:endParaRPr>
        </a:p>
        <a:p>
          <a:pPr marL="0" marR="0">
            <a:lnSpc>
              <a:spcPct val="115000"/>
            </a:lnSpc>
            <a:spcBef>
              <a:spcPts val="0"/>
            </a:spcBef>
            <a:spcAft>
              <a:spcPts val="1000"/>
            </a:spcAft>
          </a:pPr>
          <a:r>
            <a:rPr lang="en-US" sz="1100" u="sng" strike="sngStrike">
              <a:effectLst/>
              <a:latin typeface="Segoe UI" panose="020B0502040204020203" pitchFamily="34" charset="0"/>
              <a:ea typeface="Calibri" panose="020F0502020204030204" pitchFamily="34" charset="0"/>
              <a:cs typeface="Segoe UI" panose="020B0502040204020203" pitchFamily="34" charset="0"/>
            </a:rPr>
            <a:t>Please note</a:t>
          </a:r>
          <a:r>
            <a:rPr lang="en-US" sz="1100" u="none" strike="sngStrike">
              <a:effectLst/>
              <a:latin typeface="Segoe UI" panose="020B0502040204020203" pitchFamily="34" charset="0"/>
              <a:ea typeface="Calibri" panose="020F0502020204030204" pitchFamily="34" charset="0"/>
              <a:cs typeface="Segoe UI" panose="020B0502040204020203" pitchFamily="34" charset="0"/>
            </a:rPr>
            <a:t> </a:t>
          </a:r>
          <a:r>
            <a:rPr lang="en-US" sz="1100" strike="sngStrike">
              <a:effectLst/>
              <a:latin typeface="Segoe UI" panose="020B0502040204020203" pitchFamily="34" charset="0"/>
              <a:ea typeface="Calibri" panose="020F0502020204030204" pitchFamily="34" charset="0"/>
              <a:cs typeface="Segoe UI" panose="020B0502040204020203" pitchFamily="34" charset="0"/>
            </a:rPr>
            <a:t>that you must register for an account in the Portal to submit your application materials. </a:t>
          </a:r>
          <a:endParaRPr lang="en-US" sz="1100" b="1" u="sng" strike="sngStrike" baseline="0"/>
        </a:p>
        <a:p>
          <a:r>
            <a:rPr lang="en-US" sz="1100" b="0" i="1" strike="sngStrike" baseline="0">
              <a:latin typeface="Segoe UI" panose="020B0502040204020203" pitchFamily="34" charset="0"/>
              <a:cs typeface="Segoe UI" panose="020B0502040204020203" pitchFamily="34" charset="0"/>
            </a:rPr>
            <a:t>Contact mhcfportal@wshfc.org with any questions or issues related to the Portal. </a:t>
          </a:r>
        </a:p>
        <a:p>
          <a:r>
            <a:rPr lang="en-US" sz="1100" b="0" i="1" strike="sngStrike" baseline="0">
              <a:latin typeface="Segoe UI" panose="020B0502040204020203" pitchFamily="34" charset="0"/>
              <a:cs typeface="Segoe UI" panose="020B0502040204020203" pitchFamily="34" charset="0"/>
            </a:rPr>
            <a:t>Contact jason.hennigan@wshfc.org with any application related questions.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76199</xdr:colOff>
      <xdr:row>0</xdr:row>
      <xdr:rowOff>95250</xdr:rowOff>
    </xdr:from>
    <xdr:to>
      <xdr:col>25</xdr:col>
      <xdr:colOff>9525</xdr:colOff>
      <xdr:row>7</xdr:row>
      <xdr:rowOff>161925</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76199" y="95250"/>
          <a:ext cx="13344526" cy="14001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Development Budgets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Verdana" panose="020B0604030504040204" pitchFamily="34" charset="0"/>
              <a:ea typeface="Verdana" panose="020B0604030504040204" pitchFamily="34" charset="0"/>
              <a:cs typeface="Verdana" panose="020B0604030504040204" pitchFamily="34" charset="0"/>
            </a:rPr>
            <a:t>Instructions:</a:t>
          </a: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Form is based on average funding sources used by projects.  If your project proposes</a:t>
          </a:r>
        </a:p>
        <a:p>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to use more fund sources than columns provided, please combine smaller sources to fit into the provided columns. </a:t>
          </a:r>
          <a:endParaRPr lang="en-US" sz="11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All nonresidential costs should be included in this budget, even if the nonresidential protion of any building is separated by a condominium</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structure (i.e., is "condo'd out").</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0</xdr:row>
      <xdr:rowOff>95249</xdr:rowOff>
    </xdr:from>
    <xdr:to>
      <xdr:col>9</xdr:col>
      <xdr:colOff>95250</xdr:colOff>
      <xdr:row>6</xdr:row>
      <xdr:rowOff>0</xdr:rowOff>
    </xdr:to>
    <xdr:sp macro="" textlink="">
      <xdr:nvSpPr>
        <xdr:cNvPr id="2" name="TextBox 1">
          <a:extLst>
            <a:ext uri="{FF2B5EF4-FFF2-40B4-BE49-F238E27FC236}">
              <a16:creationId xmlns:a16="http://schemas.microsoft.com/office/drawing/2014/main" id="{00000000-0008-0000-1A00-000002000000}"/>
            </a:ext>
          </a:extLst>
        </xdr:cNvPr>
        <xdr:cNvSpPr txBox="1"/>
      </xdr:nvSpPr>
      <xdr:spPr>
        <a:xfrm>
          <a:off x="130175" y="95249"/>
          <a:ext cx="11630025" cy="1009651"/>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Operating, Service, and Rent Subsidy Sources</a:t>
          </a:r>
          <a:endParaRPr lang="en-US" sz="1400" b="1" i="0" u="none" strike="noStrike">
            <a:solidFill>
              <a:schemeClr val="dk1"/>
            </a:solidFill>
            <a:effectLst/>
            <a:latin typeface="+mn-lt"/>
            <a:ea typeface="+mn-ea"/>
            <a:cs typeface="+mn-cs"/>
          </a:endParaRPr>
        </a:p>
        <a:p>
          <a:endParaRPr lang="en-US" sz="105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 </a:t>
          </a:r>
          <a:r>
            <a:rPr lang="en-US" sz="1050" b="0" i="0" u="none" strike="noStrike">
              <a:solidFill>
                <a:schemeClr val="dk1"/>
              </a:solidFill>
              <a:effectLst/>
              <a:latin typeface="+mn-lt"/>
              <a:ea typeface="+mn-ea"/>
              <a:cs typeface="+mn-cs"/>
            </a:rPr>
            <a:t>Please</a:t>
          </a:r>
          <a:r>
            <a:rPr lang="en-US" sz="1050" b="0" i="0" u="none" strike="noStrike" baseline="0">
              <a:solidFill>
                <a:schemeClr val="dk1"/>
              </a:solidFill>
              <a:effectLst/>
              <a:latin typeface="+mn-lt"/>
              <a:ea typeface="+mn-ea"/>
              <a:cs typeface="+mn-cs"/>
            </a:rPr>
            <a:t> be certain to enter the correct fund source in the correct table, as data from this form complete Forms 8C and 8D.</a:t>
          </a:r>
          <a:endParaRPr lang="en-US" sz="1050" b="0"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 For Operating and/or Services Sources, please</a:t>
          </a:r>
          <a:r>
            <a:rPr lang="en-US" sz="1050" b="0" i="0" baseline="0">
              <a:solidFill>
                <a:schemeClr val="dk1"/>
              </a:solidFill>
              <a:effectLst/>
              <a:latin typeface="+mn-lt"/>
              <a:ea typeface="+mn-ea"/>
              <a:cs typeface="+mn-cs"/>
            </a:rPr>
            <a:t> include only formal funding sources on this Form. </a:t>
          </a:r>
          <a:r>
            <a:rPr lang="en-US" sz="1050" b="1" i="1" baseline="0">
              <a:solidFill>
                <a:schemeClr val="dk1"/>
              </a:solidFill>
              <a:effectLst/>
              <a:latin typeface="+mn-lt"/>
              <a:ea typeface="+mn-ea"/>
              <a:cs typeface="+mn-cs"/>
            </a:rPr>
            <a:t>Cash flow should not be listed in the Operating or Service Funding Sources tables below</a:t>
          </a:r>
          <a:r>
            <a:rPr lang="en-US" sz="1050" b="1" i="0" baseline="0">
              <a:solidFill>
                <a:schemeClr val="dk1"/>
              </a:solidFill>
              <a:effectLst/>
              <a:latin typeface="+mn-lt"/>
              <a:ea typeface="+mn-ea"/>
              <a:cs typeface="+mn-cs"/>
            </a:rPr>
            <a:t>.</a:t>
          </a:r>
          <a:endParaRPr lang="en-US" sz="1050"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28576</xdr:colOff>
      <xdr:row>0</xdr:row>
      <xdr:rowOff>57150</xdr:rowOff>
    </xdr:from>
    <xdr:to>
      <xdr:col>19</xdr:col>
      <xdr:colOff>1</xdr:colOff>
      <xdr:row>6</xdr:row>
      <xdr:rowOff>142875</xdr:rowOff>
    </xdr:to>
    <xdr:sp macro="" textlink="">
      <xdr:nvSpPr>
        <xdr:cNvPr id="2" name="TextBox 1">
          <a:extLst>
            <a:ext uri="{FF2B5EF4-FFF2-40B4-BE49-F238E27FC236}">
              <a16:creationId xmlns:a16="http://schemas.microsoft.com/office/drawing/2014/main" id="{00000000-0008-0000-1D00-000002000000}"/>
            </a:ext>
          </a:extLst>
        </xdr:cNvPr>
        <xdr:cNvSpPr txBox="1"/>
      </xdr:nvSpPr>
      <xdr:spPr>
        <a:xfrm>
          <a:off x="149226" y="57150"/>
          <a:ext cx="11820525" cy="119062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a:solidFill>
                <a:schemeClr val="dk1"/>
              </a:solidFill>
              <a:effectLst/>
              <a:latin typeface="+mn-lt"/>
              <a:ea typeface="+mn-ea"/>
              <a:cs typeface="+mn-cs"/>
            </a:rPr>
            <a:t>Personnel (Service and Operating) and Non-Personnel</a:t>
          </a:r>
          <a:r>
            <a:rPr lang="en-US" sz="1400" b="1" i="0" u="none" strike="noStrike" baseline="0">
              <a:solidFill>
                <a:schemeClr val="dk1"/>
              </a:solidFill>
              <a:effectLst/>
              <a:latin typeface="+mn-lt"/>
              <a:ea typeface="+mn-ea"/>
              <a:cs typeface="+mn-cs"/>
            </a:rPr>
            <a:t> Expenses</a:t>
          </a:r>
          <a:endParaRPr lang="en-US" sz="1400" b="1" i="0" u="none" strike="noStrike">
            <a:solidFill>
              <a:schemeClr val="dk1"/>
            </a:solidFill>
            <a:effectLst/>
            <a:latin typeface="+mn-lt"/>
            <a:ea typeface="+mn-ea"/>
            <a:cs typeface="+mn-cs"/>
          </a:endParaRPr>
        </a:p>
        <a:p>
          <a:r>
            <a:rPr lang="en-US" sz="1050" b="1" i="0" u="none" strike="noStrike">
              <a:solidFill>
                <a:schemeClr val="dk1"/>
              </a:solidFill>
              <a:effectLst/>
              <a:latin typeface="+mn-lt"/>
              <a:ea typeface="+mn-ea"/>
              <a:cs typeface="+mn-cs"/>
            </a:rPr>
            <a:t>Instructions:</a:t>
          </a:r>
        </a:p>
        <a:p>
          <a:r>
            <a:rPr lang="en-US" sz="1050" b="0" i="0">
              <a:solidFill>
                <a:schemeClr val="dk1"/>
              </a:solidFill>
              <a:effectLst/>
              <a:latin typeface="+mn-lt"/>
              <a:ea typeface="+mn-ea"/>
              <a:cs typeface="+mn-cs"/>
            </a:rPr>
            <a:t>●</a:t>
          </a:r>
          <a:r>
            <a:rPr lang="en-US" sz="1050">
              <a:solidFill>
                <a:schemeClr val="dk1"/>
              </a:solidFill>
              <a:effectLst/>
              <a:latin typeface="+mn-lt"/>
              <a:ea typeface="+mn-ea"/>
              <a:cs typeface="+mn-cs"/>
            </a:rPr>
            <a:t>Enter the title of every paid staff person working on this project, including those paid by sub-contracted and partner agencies. Include administrative and</a:t>
          </a:r>
          <a:r>
            <a:rPr lang="en-US" sz="1050" baseline="0">
              <a:solidFill>
                <a:schemeClr val="dk1"/>
              </a:solidFill>
              <a:effectLst/>
              <a:latin typeface="+mn-lt"/>
              <a:ea typeface="+mn-ea"/>
              <a:cs typeface="+mn-cs"/>
            </a:rPr>
            <a:t> </a:t>
          </a:r>
          <a:r>
            <a:rPr lang="en-US" sz="1050">
              <a:solidFill>
                <a:schemeClr val="dk1"/>
              </a:solidFill>
              <a:effectLst/>
              <a:latin typeface="+mn-lt"/>
              <a:ea typeface="+mn-ea"/>
              <a:cs typeface="+mn-cs"/>
            </a:rPr>
            <a:t>supervisory positions. Titles must correspond to </a:t>
          </a:r>
          <a:br>
            <a:rPr lang="en-US" sz="1050">
              <a:solidFill>
                <a:schemeClr val="dk1"/>
              </a:solidFill>
              <a:effectLst/>
              <a:latin typeface="+mn-lt"/>
              <a:ea typeface="+mn-ea"/>
              <a:cs typeface="+mn-cs"/>
            </a:rPr>
          </a:br>
          <a:r>
            <a:rPr lang="en-US" sz="1050">
              <a:solidFill>
                <a:schemeClr val="dk1"/>
              </a:solidFill>
              <a:effectLst/>
              <a:latin typeface="+mn-lt"/>
              <a:ea typeface="+mn-ea"/>
              <a:cs typeface="+mn-cs"/>
            </a:rPr>
            <a:t>   job descriptions included with your application.</a:t>
          </a:r>
          <a:endParaRPr lang="en-US" sz="1050">
            <a:effectLst/>
          </a:endParaRPr>
        </a:p>
        <a:p>
          <a:r>
            <a:rPr lang="en-US" sz="1050" b="0" i="0">
              <a:solidFill>
                <a:schemeClr val="dk1"/>
              </a:solidFill>
              <a:effectLst/>
              <a:latin typeface="+mn-lt"/>
              <a:ea typeface="+mn-ea"/>
              <a:cs typeface="+mn-cs"/>
            </a:rPr>
            <a:t>● </a:t>
          </a:r>
          <a:r>
            <a:rPr lang="en-US" sz="1050" b="1">
              <a:solidFill>
                <a:schemeClr val="dk1"/>
              </a:solidFill>
              <a:effectLst/>
              <a:latin typeface="+mn-lt"/>
              <a:ea typeface="+mn-ea"/>
              <a:cs typeface="+mn-cs"/>
            </a:rPr>
            <a:t>If you propose to use project </a:t>
          </a:r>
          <a:r>
            <a:rPr lang="en-US" sz="1050" b="1" baseline="0">
              <a:solidFill>
                <a:schemeClr val="dk1"/>
              </a:solidFill>
              <a:effectLst/>
              <a:latin typeface="+mn-lt"/>
              <a:ea typeface="+mn-ea"/>
              <a:cs typeface="+mn-cs"/>
            </a:rPr>
            <a:t>Cash Flow </a:t>
          </a:r>
          <a:r>
            <a:rPr lang="en-US" sz="1050" b="1">
              <a:solidFill>
                <a:schemeClr val="dk1"/>
              </a:solidFill>
              <a:effectLst/>
              <a:latin typeface="+mn-lt"/>
              <a:ea typeface="+mn-ea"/>
              <a:cs typeface="+mn-cs"/>
            </a:rPr>
            <a:t>to subsidize operations and/or services, please indicate the amount of operating revenue used to cover service expenses in the Cash</a:t>
          </a:r>
          <a:r>
            <a:rPr lang="en-US" sz="1050" b="1" baseline="0">
              <a:solidFill>
                <a:schemeClr val="dk1"/>
              </a:solidFill>
              <a:effectLst/>
              <a:latin typeface="+mn-lt"/>
              <a:ea typeface="+mn-ea"/>
              <a:cs typeface="+mn-cs"/>
            </a:rPr>
            <a:t> </a:t>
          </a:r>
          <a:r>
            <a:rPr lang="en-US" sz="1050" b="1">
              <a:solidFill>
                <a:schemeClr val="dk1"/>
              </a:solidFill>
              <a:effectLst/>
              <a:latin typeface="+mn-lt"/>
              <a:ea typeface="+mn-ea"/>
              <a:cs typeface="+mn-cs"/>
            </a:rPr>
            <a:t>Flow column </a:t>
          </a:r>
          <a:br>
            <a:rPr lang="en-US" sz="1050" b="1">
              <a:solidFill>
                <a:schemeClr val="dk1"/>
              </a:solidFill>
              <a:effectLst/>
              <a:latin typeface="+mn-lt"/>
              <a:ea typeface="+mn-ea"/>
              <a:cs typeface="+mn-cs"/>
            </a:rPr>
          </a:br>
          <a:r>
            <a:rPr lang="en-US" sz="1050" b="1">
              <a:solidFill>
                <a:schemeClr val="dk1"/>
              </a:solidFill>
              <a:effectLst/>
              <a:latin typeface="+mn-lt"/>
              <a:ea typeface="+mn-ea"/>
              <a:cs typeface="+mn-cs"/>
            </a:rPr>
            <a:t>   (viz.,</a:t>
          </a:r>
          <a:r>
            <a:rPr lang="en-US" sz="1050" b="1" baseline="0">
              <a:solidFill>
                <a:schemeClr val="dk1"/>
              </a:solidFill>
              <a:effectLst/>
              <a:latin typeface="+mn-lt"/>
              <a:ea typeface="+mn-ea"/>
              <a:cs typeface="+mn-cs"/>
            </a:rPr>
            <a:t> column N) </a:t>
          </a:r>
          <a:r>
            <a:rPr lang="en-US" sz="1050" b="1">
              <a:solidFill>
                <a:schemeClr val="dk1"/>
              </a:solidFill>
              <a:effectLst/>
              <a:latin typeface="+mn-lt"/>
              <a:ea typeface="+mn-ea"/>
              <a:cs typeface="+mn-cs"/>
            </a:rPr>
            <a:t>as relevant.</a:t>
          </a:r>
          <a:endParaRPr lang="en-US" sz="1050" b="1" i="0" u="none" strike="noStrike">
            <a:solidFill>
              <a:schemeClr val="dk1"/>
            </a:solidFill>
            <a:effectLst/>
            <a:latin typeface="+mn-lt"/>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31750</xdr:colOff>
          <xdr:row>75</xdr:row>
          <xdr:rowOff>12700</xdr:rowOff>
        </xdr:from>
        <xdr:to>
          <xdr:col>5</xdr:col>
          <xdr:colOff>146050</xdr:colOff>
          <xdr:row>76</xdr:row>
          <xdr:rowOff>12700</xdr:rowOff>
        </xdr:to>
        <xdr:sp macro="" textlink="">
          <xdr:nvSpPr>
            <xdr:cNvPr id="100371" name="Check Box 19" hidden="1">
              <a:extLst>
                <a:ext uri="{63B3BB69-23CF-44E3-9099-C40C66FF867C}">
                  <a14:compatExt spid="_x0000_s100371"/>
                </a:ext>
                <a:ext uri="{FF2B5EF4-FFF2-40B4-BE49-F238E27FC236}">
                  <a16:creationId xmlns:a16="http://schemas.microsoft.com/office/drawing/2014/main" id="{00000000-0008-0000-2100-000013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75</xdr:row>
          <xdr:rowOff>203200</xdr:rowOff>
        </xdr:from>
        <xdr:to>
          <xdr:col>5</xdr:col>
          <xdr:colOff>88900</xdr:colOff>
          <xdr:row>77</xdr:row>
          <xdr:rowOff>0</xdr:rowOff>
        </xdr:to>
        <xdr:sp macro="" textlink="">
          <xdr:nvSpPr>
            <xdr:cNvPr id="100372" name="Check Box 20" hidden="1">
              <a:extLst>
                <a:ext uri="{63B3BB69-23CF-44E3-9099-C40C66FF867C}">
                  <a14:compatExt spid="_x0000_s100372"/>
                </a:ext>
                <a:ext uri="{FF2B5EF4-FFF2-40B4-BE49-F238E27FC236}">
                  <a16:creationId xmlns:a16="http://schemas.microsoft.com/office/drawing/2014/main" id="{00000000-0008-0000-2100-000014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77</xdr:row>
          <xdr:rowOff>0</xdr:rowOff>
        </xdr:from>
        <xdr:to>
          <xdr:col>5</xdr:col>
          <xdr:colOff>12700</xdr:colOff>
          <xdr:row>78</xdr:row>
          <xdr:rowOff>12700</xdr:rowOff>
        </xdr:to>
        <xdr:sp macro="" textlink="">
          <xdr:nvSpPr>
            <xdr:cNvPr id="100373" name="Check Box 21" hidden="1">
              <a:extLst>
                <a:ext uri="{63B3BB69-23CF-44E3-9099-C40C66FF867C}">
                  <a14:compatExt spid="_x0000_s100373"/>
                </a:ext>
                <a:ext uri="{FF2B5EF4-FFF2-40B4-BE49-F238E27FC236}">
                  <a16:creationId xmlns:a16="http://schemas.microsoft.com/office/drawing/2014/main" id="{00000000-0008-0000-2100-000015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77</xdr:row>
          <xdr:rowOff>203200</xdr:rowOff>
        </xdr:from>
        <xdr:to>
          <xdr:col>4</xdr:col>
          <xdr:colOff>184150</xdr:colOff>
          <xdr:row>79</xdr:row>
          <xdr:rowOff>12700</xdr:rowOff>
        </xdr:to>
        <xdr:sp macro="" textlink="">
          <xdr:nvSpPr>
            <xdr:cNvPr id="100374" name="Check Box 22" hidden="1">
              <a:extLst>
                <a:ext uri="{63B3BB69-23CF-44E3-9099-C40C66FF867C}">
                  <a14:compatExt spid="_x0000_s100374"/>
                </a:ext>
                <a:ext uri="{FF2B5EF4-FFF2-40B4-BE49-F238E27FC236}">
                  <a16:creationId xmlns:a16="http://schemas.microsoft.com/office/drawing/2014/main" id="{00000000-0008-0000-2100-000016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74</xdr:row>
          <xdr:rowOff>190500</xdr:rowOff>
        </xdr:from>
        <xdr:to>
          <xdr:col>8</xdr:col>
          <xdr:colOff>69850</xdr:colOff>
          <xdr:row>76</xdr:row>
          <xdr:rowOff>3175</xdr:rowOff>
        </xdr:to>
        <xdr:sp macro="" textlink="">
          <xdr:nvSpPr>
            <xdr:cNvPr id="100375" name="Check Box 23" hidden="1">
              <a:extLst>
                <a:ext uri="{63B3BB69-23CF-44E3-9099-C40C66FF867C}">
                  <a14:compatExt spid="_x0000_s100375"/>
                </a:ext>
                <a:ext uri="{FF2B5EF4-FFF2-40B4-BE49-F238E27FC236}">
                  <a16:creationId xmlns:a16="http://schemas.microsoft.com/office/drawing/2014/main" id="{00000000-0008-0000-2100-000017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74</xdr:row>
          <xdr:rowOff>190500</xdr:rowOff>
        </xdr:from>
        <xdr:to>
          <xdr:col>10</xdr:col>
          <xdr:colOff>165100</xdr:colOff>
          <xdr:row>76</xdr:row>
          <xdr:rowOff>0</xdr:rowOff>
        </xdr:to>
        <xdr:sp macro="" textlink="">
          <xdr:nvSpPr>
            <xdr:cNvPr id="100376" name="Check Box 24" hidden="1">
              <a:extLst>
                <a:ext uri="{63B3BB69-23CF-44E3-9099-C40C66FF867C}">
                  <a14:compatExt spid="_x0000_s100376"/>
                </a:ext>
                <a:ext uri="{FF2B5EF4-FFF2-40B4-BE49-F238E27FC236}">
                  <a16:creationId xmlns:a16="http://schemas.microsoft.com/office/drawing/2014/main" id="{00000000-0008-0000-2100-000018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75</xdr:row>
          <xdr:rowOff>190500</xdr:rowOff>
        </xdr:from>
        <xdr:to>
          <xdr:col>10</xdr:col>
          <xdr:colOff>127000</xdr:colOff>
          <xdr:row>77</xdr:row>
          <xdr:rowOff>0</xdr:rowOff>
        </xdr:to>
        <xdr:sp macro="" textlink="">
          <xdr:nvSpPr>
            <xdr:cNvPr id="100377" name="Check Box 25" hidden="1">
              <a:extLst>
                <a:ext uri="{63B3BB69-23CF-44E3-9099-C40C66FF867C}">
                  <a14:compatExt spid="_x0000_s100377"/>
                </a:ext>
                <a:ext uri="{FF2B5EF4-FFF2-40B4-BE49-F238E27FC236}">
                  <a16:creationId xmlns:a16="http://schemas.microsoft.com/office/drawing/2014/main" id="{00000000-0008-0000-2100-000019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76</xdr:row>
          <xdr:rowOff>190500</xdr:rowOff>
        </xdr:from>
        <xdr:to>
          <xdr:col>10</xdr:col>
          <xdr:colOff>146050</xdr:colOff>
          <xdr:row>78</xdr:row>
          <xdr:rowOff>3175</xdr:rowOff>
        </xdr:to>
        <xdr:sp macro="" textlink="">
          <xdr:nvSpPr>
            <xdr:cNvPr id="100378" name="Check Box 26" hidden="1">
              <a:extLst>
                <a:ext uri="{63B3BB69-23CF-44E3-9099-C40C66FF867C}">
                  <a14:compatExt spid="_x0000_s100378"/>
                </a:ext>
                <a:ext uri="{FF2B5EF4-FFF2-40B4-BE49-F238E27FC236}">
                  <a16:creationId xmlns:a16="http://schemas.microsoft.com/office/drawing/2014/main" id="{00000000-0008-0000-2100-00001A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77</xdr:row>
          <xdr:rowOff>203200</xdr:rowOff>
        </xdr:from>
        <xdr:to>
          <xdr:col>10</xdr:col>
          <xdr:colOff>88900</xdr:colOff>
          <xdr:row>79</xdr:row>
          <xdr:rowOff>0</xdr:rowOff>
        </xdr:to>
        <xdr:sp macro="" textlink="">
          <xdr:nvSpPr>
            <xdr:cNvPr id="100379" name="Check Box 27" hidden="1">
              <a:extLst>
                <a:ext uri="{63B3BB69-23CF-44E3-9099-C40C66FF867C}">
                  <a14:compatExt spid="_x0000_s100379"/>
                </a:ext>
                <a:ext uri="{FF2B5EF4-FFF2-40B4-BE49-F238E27FC236}">
                  <a16:creationId xmlns:a16="http://schemas.microsoft.com/office/drawing/2014/main" id="{00000000-0008-0000-2100-00001B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75</xdr:row>
          <xdr:rowOff>190500</xdr:rowOff>
        </xdr:from>
        <xdr:to>
          <xdr:col>8</xdr:col>
          <xdr:colOff>88900</xdr:colOff>
          <xdr:row>77</xdr:row>
          <xdr:rowOff>3175</xdr:rowOff>
        </xdr:to>
        <xdr:sp macro="" textlink="">
          <xdr:nvSpPr>
            <xdr:cNvPr id="100380" name="Check Box 28" hidden="1">
              <a:extLst>
                <a:ext uri="{63B3BB69-23CF-44E3-9099-C40C66FF867C}">
                  <a14:compatExt spid="_x0000_s100380"/>
                </a:ext>
                <a:ext uri="{FF2B5EF4-FFF2-40B4-BE49-F238E27FC236}">
                  <a16:creationId xmlns:a16="http://schemas.microsoft.com/office/drawing/2014/main" id="{00000000-0008-0000-2100-00001C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76</xdr:row>
          <xdr:rowOff>222250</xdr:rowOff>
        </xdr:from>
        <xdr:to>
          <xdr:col>8</xdr:col>
          <xdr:colOff>69850</xdr:colOff>
          <xdr:row>78</xdr:row>
          <xdr:rowOff>12700</xdr:rowOff>
        </xdr:to>
        <xdr:sp macro="" textlink="">
          <xdr:nvSpPr>
            <xdr:cNvPr id="100381" name="Check Box 29" hidden="1">
              <a:extLst>
                <a:ext uri="{63B3BB69-23CF-44E3-9099-C40C66FF867C}">
                  <a14:compatExt spid="_x0000_s100381"/>
                </a:ext>
                <a:ext uri="{FF2B5EF4-FFF2-40B4-BE49-F238E27FC236}">
                  <a16:creationId xmlns:a16="http://schemas.microsoft.com/office/drawing/2014/main" id="{00000000-0008-0000-2100-00001D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374650</xdr:colOff>
          <xdr:row>78</xdr:row>
          <xdr:rowOff>190500</xdr:rowOff>
        </xdr:from>
        <xdr:to>
          <xdr:col>10</xdr:col>
          <xdr:colOff>184150</xdr:colOff>
          <xdr:row>80</xdr:row>
          <xdr:rowOff>0</xdr:rowOff>
        </xdr:to>
        <xdr:sp macro="" textlink="">
          <xdr:nvSpPr>
            <xdr:cNvPr id="100382" name="Check Box 30" hidden="1">
              <a:extLst>
                <a:ext uri="{63B3BB69-23CF-44E3-9099-C40C66FF867C}">
                  <a14:compatExt spid="_x0000_s100382"/>
                </a:ext>
                <a:ext uri="{FF2B5EF4-FFF2-40B4-BE49-F238E27FC236}">
                  <a16:creationId xmlns:a16="http://schemas.microsoft.com/office/drawing/2014/main" id="{00000000-0008-0000-2100-00001E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77</xdr:row>
          <xdr:rowOff>190500</xdr:rowOff>
        </xdr:from>
        <xdr:to>
          <xdr:col>8</xdr:col>
          <xdr:colOff>69850</xdr:colOff>
          <xdr:row>79</xdr:row>
          <xdr:rowOff>3175</xdr:rowOff>
        </xdr:to>
        <xdr:sp macro="" textlink="">
          <xdr:nvSpPr>
            <xdr:cNvPr id="100383" name="Check Box 31" hidden="1">
              <a:extLst>
                <a:ext uri="{63B3BB69-23CF-44E3-9099-C40C66FF867C}">
                  <a14:compatExt spid="_x0000_s100383"/>
                </a:ext>
                <a:ext uri="{FF2B5EF4-FFF2-40B4-BE49-F238E27FC236}">
                  <a16:creationId xmlns:a16="http://schemas.microsoft.com/office/drawing/2014/main" id="{00000000-0008-0000-2100-00001F8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508000</xdr:colOff>
          <xdr:row>99</xdr:row>
          <xdr:rowOff>12700</xdr:rowOff>
        </xdr:from>
        <xdr:to>
          <xdr:col>5</xdr:col>
          <xdr:colOff>3175</xdr:colOff>
          <xdr:row>99</xdr:row>
          <xdr:rowOff>146050</xdr:rowOff>
        </xdr:to>
        <xdr:sp macro="" textlink="">
          <xdr:nvSpPr>
            <xdr:cNvPr id="65618" name="Check Box 82" hidden="1">
              <a:extLst>
                <a:ext uri="{63B3BB69-23CF-44E3-9099-C40C66FF867C}">
                  <a14:compatExt spid="_x0000_s65618"/>
                </a:ext>
                <a:ext uri="{FF2B5EF4-FFF2-40B4-BE49-F238E27FC236}">
                  <a16:creationId xmlns:a16="http://schemas.microsoft.com/office/drawing/2014/main" id="{00000000-0008-0000-2400-000052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100</xdr:row>
          <xdr:rowOff>0</xdr:rowOff>
        </xdr:from>
        <xdr:to>
          <xdr:col>5</xdr:col>
          <xdr:colOff>3175</xdr:colOff>
          <xdr:row>100</xdr:row>
          <xdr:rowOff>146050</xdr:rowOff>
        </xdr:to>
        <xdr:sp macro="" textlink="">
          <xdr:nvSpPr>
            <xdr:cNvPr id="65619" name="Check Box 83" hidden="1">
              <a:extLst>
                <a:ext uri="{63B3BB69-23CF-44E3-9099-C40C66FF867C}">
                  <a14:compatExt spid="_x0000_s65619"/>
                </a:ext>
                <a:ext uri="{FF2B5EF4-FFF2-40B4-BE49-F238E27FC236}">
                  <a16:creationId xmlns:a16="http://schemas.microsoft.com/office/drawing/2014/main" id="{00000000-0008-0000-2400-000053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76</xdr:row>
          <xdr:rowOff>0</xdr:rowOff>
        </xdr:from>
        <xdr:to>
          <xdr:col>4</xdr:col>
          <xdr:colOff>679450</xdr:colOff>
          <xdr:row>77</xdr:row>
          <xdr:rowOff>12700</xdr:rowOff>
        </xdr:to>
        <xdr:sp macro="" textlink="">
          <xdr:nvSpPr>
            <xdr:cNvPr id="65638" name="Check Box 102" hidden="1">
              <a:extLst>
                <a:ext uri="{63B3BB69-23CF-44E3-9099-C40C66FF867C}">
                  <a14:compatExt spid="_x0000_s65638"/>
                </a:ext>
                <a:ext uri="{FF2B5EF4-FFF2-40B4-BE49-F238E27FC236}">
                  <a16:creationId xmlns:a16="http://schemas.microsoft.com/office/drawing/2014/main" id="{00000000-0008-0000-2400-000066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101</xdr:row>
          <xdr:rowOff>0</xdr:rowOff>
        </xdr:from>
        <xdr:to>
          <xdr:col>5</xdr:col>
          <xdr:colOff>3175</xdr:colOff>
          <xdr:row>101</xdr:row>
          <xdr:rowOff>146050</xdr:rowOff>
        </xdr:to>
        <xdr:sp macro="" textlink="">
          <xdr:nvSpPr>
            <xdr:cNvPr id="65666" name="Check Box 130" hidden="1">
              <a:extLst>
                <a:ext uri="{63B3BB69-23CF-44E3-9099-C40C66FF867C}">
                  <a14:compatExt spid="_x0000_s65666"/>
                </a:ext>
                <a:ext uri="{FF2B5EF4-FFF2-40B4-BE49-F238E27FC236}">
                  <a16:creationId xmlns:a16="http://schemas.microsoft.com/office/drawing/2014/main" id="{00000000-0008-0000-2400-000082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91</xdr:row>
          <xdr:rowOff>38100</xdr:rowOff>
        </xdr:from>
        <xdr:to>
          <xdr:col>4</xdr:col>
          <xdr:colOff>679450</xdr:colOff>
          <xdr:row>91</xdr:row>
          <xdr:rowOff>184150</xdr:rowOff>
        </xdr:to>
        <xdr:sp macro="" textlink="">
          <xdr:nvSpPr>
            <xdr:cNvPr id="65667" name="Check Box 131" hidden="1">
              <a:extLst>
                <a:ext uri="{63B3BB69-23CF-44E3-9099-C40C66FF867C}">
                  <a14:compatExt spid="_x0000_s65667"/>
                </a:ext>
                <a:ext uri="{FF2B5EF4-FFF2-40B4-BE49-F238E27FC236}">
                  <a16:creationId xmlns:a16="http://schemas.microsoft.com/office/drawing/2014/main" id="{00000000-0008-0000-2400-000083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92</xdr:row>
          <xdr:rowOff>50800</xdr:rowOff>
        </xdr:from>
        <xdr:to>
          <xdr:col>4</xdr:col>
          <xdr:colOff>679450</xdr:colOff>
          <xdr:row>92</xdr:row>
          <xdr:rowOff>184150</xdr:rowOff>
        </xdr:to>
        <xdr:sp macro="" textlink="">
          <xdr:nvSpPr>
            <xdr:cNvPr id="65668" name="Check Box 132" hidden="1">
              <a:extLst>
                <a:ext uri="{63B3BB69-23CF-44E3-9099-C40C66FF867C}">
                  <a14:compatExt spid="_x0000_s65668"/>
                </a:ext>
                <a:ext uri="{FF2B5EF4-FFF2-40B4-BE49-F238E27FC236}">
                  <a16:creationId xmlns:a16="http://schemas.microsoft.com/office/drawing/2014/main" id="{00000000-0008-0000-2400-000084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54</xdr:row>
          <xdr:rowOff>0</xdr:rowOff>
        </xdr:from>
        <xdr:to>
          <xdr:col>5</xdr:col>
          <xdr:colOff>12700</xdr:colOff>
          <xdr:row>54</xdr:row>
          <xdr:rowOff>146050</xdr:rowOff>
        </xdr:to>
        <xdr:sp macro="" textlink="">
          <xdr:nvSpPr>
            <xdr:cNvPr id="65672" name="Check Box 136" hidden="1">
              <a:extLst>
                <a:ext uri="{63B3BB69-23CF-44E3-9099-C40C66FF867C}">
                  <a14:compatExt spid="_x0000_s65672"/>
                </a:ext>
                <a:ext uri="{FF2B5EF4-FFF2-40B4-BE49-F238E27FC236}">
                  <a16:creationId xmlns:a16="http://schemas.microsoft.com/office/drawing/2014/main" id="{00000000-0008-0000-2400-000088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55</xdr:row>
          <xdr:rowOff>12700</xdr:rowOff>
        </xdr:from>
        <xdr:to>
          <xdr:col>5</xdr:col>
          <xdr:colOff>12700</xdr:colOff>
          <xdr:row>55</xdr:row>
          <xdr:rowOff>146050</xdr:rowOff>
        </xdr:to>
        <xdr:sp macro="" textlink="">
          <xdr:nvSpPr>
            <xdr:cNvPr id="65675" name="Check Box 139" hidden="1">
              <a:extLst>
                <a:ext uri="{63B3BB69-23CF-44E3-9099-C40C66FF867C}">
                  <a14:compatExt spid="_x0000_s65675"/>
                </a:ext>
                <a:ext uri="{FF2B5EF4-FFF2-40B4-BE49-F238E27FC236}">
                  <a16:creationId xmlns:a16="http://schemas.microsoft.com/office/drawing/2014/main" id="{00000000-0008-0000-2400-00008B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56</xdr:row>
          <xdr:rowOff>12700</xdr:rowOff>
        </xdr:from>
        <xdr:to>
          <xdr:col>5</xdr:col>
          <xdr:colOff>12700</xdr:colOff>
          <xdr:row>56</xdr:row>
          <xdr:rowOff>146050</xdr:rowOff>
        </xdr:to>
        <xdr:sp macro="" textlink="">
          <xdr:nvSpPr>
            <xdr:cNvPr id="65676" name="Check Box 140" hidden="1">
              <a:extLst>
                <a:ext uri="{63B3BB69-23CF-44E3-9099-C40C66FF867C}">
                  <a14:compatExt spid="_x0000_s65676"/>
                </a:ext>
                <a:ext uri="{FF2B5EF4-FFF2-40B4-BE49-F238E27FC236}">
                  <a16:creationId xmlns:a16="http://schemas.microsoft.com/office/drawing/2014/main" id="{00000000-0008-0000-2400-00008C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57</xdr:row>
          <xdr:rowOff>12700</xdr:rowOff>
        </xdr:from>
        <xdr:to>
          <xdr:col>5</xdr:col>
          <xdr:colOff>12700</xdr:colOff>
          <xdr:row>57</xdr:row>
          <xdr:rowOff>146050</xdr:rowOff>
        </xdr:to>
        <xdr:sp macro="" textlink="">
          <xdr:nvSpPr>
            <xdr:cNvPr id="65677" name="Check Box 141" hidden="1">
              <a:extLst>
                <a:ext uri="{63B3BB69-23CF-44E3-9099-C40C66FF867C}">
                  <a14:compatExt spid="_x0000_s65677"/>
                </a:ext>
                <a:ext uri="{FF2B5EF4-FFF2-40B4-BE49-F238E27FC236}">
                  <a16:creationId xmlns:a16="http://schemas.microsoft.com/office/drawing/2014/main" id="{00000000-0008-0000-2400-00008D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61</xdr:row>
          <xdr:rowOff>12700</xdr:rowOff>
        </xdr:from>
        <xdr:to>
          <xdr:col>5</xdr:col>
          <xdr:colOff>12700</xdr:colOff>
          <xdr:row>61</xdr:row>
          <xdr:rowOff>146050</xdr:rowOff>
        </xdr:to>
        <xdr:sp macro="" textlink="">
          <xdr:nvSpPr>
            <xdr:cNvPr id="65680" name="Check Box 144" hidden="1">
              <a:extLst>
                <a:ext uri="{63B3BB69-23CF-44E3-9099-C40C66FF867C}">
                  <a14:compatExt spid="_x0000_s65680"/>
                </a:ext>
                <a:ext uri="{FF2B5EF4-FFF2-40B4-BE49-F238E27FC236}">
                  <a16:creationId xmlns:a16="http://schemas.microsoft.com/office/drawing/2014/main" id="{00000000-0008-0000-2400-000090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62</xdr:row>
          <xdr:rowOff>12700</xdr:rowOff>
        </xdr:from>
        <xdr:to>
          <xdr:col>5</xdr:col>
          <xdr:colOff>12700</xdr:colOff>
          <xdr:row>62</xdr:row>
          <xdr:rowOff>146050</xdr:rowOff>
        </xdr:to>
        <xdr:sp macro="" textlink="">
          <xdr:nvSpPr>
            <xdr:cNvPr id="65682" name="Check Box 146" hidden="1">
              <a:extLst>
                <a:ext uri="{63B3BB69-23CF-44E3-9099-C40C66FF867C}">
                  <a14:compatExt spid="_x0000_s65682"/>
                </a:ext>
                <a:ext uri="{FF2B5EF4-FFF2-40B4-BE49-F238E27FC236}">
                  <a16:creationId xmlns:a16="http://schemas.microsoft.com/office/drawing/2014/main" id="{00000000-0008-0000-2400-000092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63</xdr:row>
          <xdr:rowOff>12700</xdr:rowOff>
        </xdr:from>
        <xdr:to>
          <xdr:col>5</xdr:col>
          <xdr:colOff>12700</xdr:colOff>
          <xdr:row>63</xdr:row>
          <xdr:rowOff>146050</xdr:rowOff>
        </xdr:to>
        <xdr:sp macro="" textlink="">
          <xdr:nvSpPr>
            <xdr:cNvPr id="65683" name="Check Box 147" hidden="1">
              <a:extLst>
                <a:ext uri="{63B3BB69-23CF-44E3-9099-C40C66FF867C}">
                  <a14:compatExt spid="_x0000_s65683"/>
                </a:ext>
                <a:ext uri="{FF2B5EF4-FFF2-40B4-BE49-F238E27FC236}">
                  <a16:creationId xmlns:a16="http://schemas.microsoft.com/office/drawing/2014/main" id="{00000000-0008-0000-2400-000093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533400</xdr:colOff>
          <xdr:row>60</xdr:row>
          <xdr:rowOff>12700</xdr:rowOff>
        </xdr:from>
        <xdr:to>
          <xdr:col>5</xdr:col>
          <xdr:colOff>12700</xdr:colOff>
          <xdr:row>60</xdr:row>
          <xdr:rowOff>146050</xdr:rowOff>
        </xdr:to>
        <xdr:sp macro="" textlink="">
          <xdr:nvSpPr>
            <xdr:cNvPr id="65684" name="Check Box 148" hidden="1">
              <a:extLst>
                <a:ext uri="{63B3BB69-23CF-44E3-9099-C40C66FF867C}">
                  <a14:compatExt spid="_x0000_s65684"/>
                </a:ext>
                <a:ext uri="{FF2B5EF4-FFF2-40B4-BE49-F238E27FC236}">
                  <a16:creationId xmlns:a16="http://schemas.microsoft.com/office/drawing/2014/main" id="{00000000-0008-0000-2400-000094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114</xdr:row>
          <xdr:rowOff>12700</xdr:rowOff>
        </xdr:from>
        <xdr:to>
          <xdr:col>5</xdr:col>
          <xdr:colOff>3175</xdr:colOff>
          <xdr:row>114</xdr:row>
          <xdr:rowOff>146050</xdr:rowOff>
        </xdr:to>
        <xdr:sp macro="" textlink="">
          <xdr:nvSpPr>
            <xdr:cNvPr id="65696" name="Check Box 160" hidden="1">
              <a:extLst>
                <a:ext uri="{63B3BB69-23CF-44E3-9099-C40C66FF867C}">
                  <a14:compatExt spid="_x0000_s65696"/>
                </a:ext>
                <a:ext uri="{FF2B5EF4-FFF2-40B4-BE49-F238E27FC236}">
                  <a16:creationId xmlns:a16="http://schemas.microsoft.com/office/drawing/2014/main" id="{00000000-0008-0000-2400-0000A0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115</xdr:row>
          <xdr:rowOff>0</xdr:rowOff>
        </xdr:from>
        <xdr:to>
          <xdr:col>5</xdr:col>
          <xdr:colOff>3175</xdr:colOff>
          <xdr:row>115</xdr:row>
          <xdr:rowOff>146050</xdr:rowOff>
        </xdr:to>
        <xdr:sp macro="" textlink="">
          <xdr:nvSpPr>
            <xdr:cNvPr id="65697" name="Check Box 161" hidden="1">
              <a:extLst>
                <a:ext uri="{63B3BB69-23CF-44E3-9099-C40C66FF867C}">
                  <a14:compatExt spid="_x0000_s65697"/>
                </a:ext>
                <a:ext uri="{FF2B5EF4-FFF2-40B4-BE49-F238E27FC236}">
                  <a16:creationId xmlns:a16="http://schemas.microsoft.com/office/drawing/2014/main" id="{00000000-0008-0000-2400-0000A1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116</xdr:row>
          <xdr:rowOff>31750</xdr:rowOff>
        </xdr:from>
        <xdr:to>
          <xdr:col>5</xdr:col>
          <xdr:colOff>3175</xdr:colOff>
          <xdr:row>116</xdr:row>
          <xdr:rowOff>152400</xdr:rowOff>
        </xdr:to>
        <xdr:sp macro="" textlink="">
          <xdr:nvSpPr>
            <xdr:cNvPr id="65698" name="Check Box 162" hidden="1">
              <a:extLst>
                <a:ext uri="{63B3BB69-23CF-44E3-9099-C40C66FF867C}">
                  <a14:compatExt spid="_x0000_s65698"/>
                </a:ext>
                <a:ext uri="{FF2B5EF4-FFF2-40B4-BE49-F238E27FC236}">
                  <a16:creationId xmlns:a16="http://schemas.microsoft.com/office/drawing/2014/main" id="{00000000-0008-0000-2400-0000A2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117</xdr:row>
          <xdr:rowOff>31750</xdr:rowOff>
        </xdr:from>
        <xdr:to>
          <xdr:col>5</xdr:col>
          <xdr:colOff>3175</xdr:colOff>
          <xdr:row>117</xdr:row>
          <xdr:rowOff>165100</xdr:rowOff>
        </xdr:to>
        <xdr:sp macro="" textlink="">
          <xdr:nvSpPr>
            <xdr:cNvPr id="65699" name="Check Box 163" hidden="1">
              <a:extLst>
                <a:ext uri="{63B3BB69-23CF-44E3-9099-C40C66FF867C}">
                  <a14:compatExt spid="_x0000_s65699"/>
                </a:ext>
                <a:ext uri="{FF2B5EF4-FFF2-40B4-BE49-F238E27FC236}">
                  <a16:creationId xmlns:a16="http://schemas.microsoft.com/office/drawing/2014/main" id="{00000000-0008-0000-2400-0000A3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118</xdr:row>
          <xdr:rowOff>31750</xdr:rowOff>
        </xdr:from>
        <xdr:to>
          <xdr:col>5</xdr:col>
          <xdr:colOff>3175</xdr:colOff>
          <xdr:row>118</xdr:row>
          <xdr:rowOff>165100</xdr:rowOff>
        </xdr:to>
        <xdr:sp macro="" textlink="">
          <xdr:nvSpPr>
            <xdr:cNvPr id="65700" name="Check Box 164" hidden="1">
              <a:extLst>
                <a:ext uri="{63B3BB69-23CF-44E3-9099-C40C66FF867C}">
                  <a14:compatExt spid="_x0000_s65700"/>
                </a:ext>
                <a:ext uri="{FF2B5EF4-FFF2-40B4-BE49-F238E27FC236}">
                  <a16:creationId xmlns:a16="http://schemas.microsoft.com/office/drawing/2014/main" id="{00000000-0008-0000-2400-0000A4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119</xdr:row>
          <xdr:rowOff>31750</xdr:rowOff>
        </xdr:from>
        <xdr:to>
          <xdr:col>5</xdr:col>
          <xdr:colOff>3175</xdr:colOff>
          <xdr:row>119</xdr:row>
          <xdr:rowOff>184150</xdr:rowOff>
        </xdr:to>
        <xdr:sp macro="" textlink="">
          <xdr:nvSpPr>
            <xdr:cNvPr id="65701" name="Check Box 165" hidden="1">
              <a:extLst>
                <a:ext uri="{63B3BB69-23CF-44E3-9099-C40C66FF867C}">
                  <a14:compatExt spid="_x0000_s65701"/>
                </a:ext>
                <a:ext uri="{FF2B5EF4-FFF2-40B4-BE49-F238E27FC236}">
                  <a16:creationId xmlns:a16="http://schemas.microsoft.com/office/drawing/2014/main" id="{00000000-0008-0000-2400-0000A5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90</xdr:row>
          <xdr:rowOff>31750</xdr:rowOff>
        </xdr:from>
        <xdr:to>
          <xdr:col>4</xdr:col>
          <xdr:colOff>679450</xdr:colOff>
          <xdr:row>90</xdr:row>
          <xdr:rowOff>165100</xdr:rowOff>
        </xdr:to>
        <xdr:sp macro="" textlink="">
          <xdr:nvSpPr>
            <xdr:cNvPr id="65703" name="Check Box 167" hidden="1">
              <a:extLst>
                <a:ext uri="{63B3BB69-23CF-44E3-9099-C40C66FF867C}">
                  <a14:compatExt spid="_x0000_s65703"/>
                </a:ext>
                <a:ext uri="{FF2B5EF4-FFF2-40B4-BE49-F238E27FC236}">
                  <a16:creationId xmlns:a16="http://schemas.microsoft.com/office/drawing/2014/main" id="{00000000-0008-0000-2400-0000A7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93</xdr:row>
          <xdr:rowOff>50800</xdr:rowOff>
        </xdr:from>
        <xdr:to>
          <xdr:col>4</xdr:col>
          <xdr:colOff>679450</xdr:colOff>
          <xdr:row>93</xdr:row>
          <xdr:rowOff>184150</xdr:rowOff>
        </xdr:to>
        <xdr:sp macro="" textlink="">
          <xdr:nvSpPr>
            <xdr:cNvPr id="65705" name="Check Box 169" hidden="1">
              <a:extLst>
                <a:ext uri="{63B3BB69-23CF-44E3-9099-C40C66FF867C}">
                  <a14:compatExt spid="_x0000_s65705"/>
                </a:ext>
                <a:ext uri="{FF2B5EF4-FFF2-40B4-BE49-F238E27FC236}">
                  <a16:creationId xmlns:a16="http://schemas.microsoft.com/office/drawing/2014/main" id="{00000000-0008-0000-2400-0000A9000100}"/>
                </a:ext>
              </a:extLst>
            </xdr:cNvPr>
            <xdr:cNvSpPr/>
          </xdr:nvSpPr>
          <xdr:spPr bwMode="auto">
            <a:xfrm>
              <a:off x="0" y="0"/>
              <a:ext cx="0" cy="0"/>
            </a:xfrm>
            <a:prstGeom prst="rect">
              <a:avLst/>
            </a:prstGeom>
            <a:solidFill>
              <a:srgbClr val="99CC00"/>
            </a:solidFill>
            <a:ln w="9525">
              <a:solidFill>
                <a:srgbClr val="000000" mc:Ignorable="a14" a14:legacySpreadsheetColorIndex="64"/>
              </a:solidFill>
              <a:miter lim="800000"/>
              <a:headEnd/>
              <a:tailEnd/>
            </a:ln>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ASTERS\Application\2024%20Application\2024application\_CFA%20(MF)%20Forms%20v1.4.xlsx" TargetMode="External"/><Relationship Id="rId1" Type="http://schemas.openxmlformats.org/officeDocument/2006/relationships/externalLinkPath" Target="file:///T:\MASTERS\Application\2024%20Application\2024application\_CFA%20(MF)%20Forms%20v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PROJECTS\2023\23-19%20CCHS%20Grant%20County%20Preservation\Application\4.%20CCHS%20Grant%20County%20Preservation%202023%20NOFA%20(2022%20Form)-%20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MASTERS\Application\2016%20Application\e3_UPDATED_combined_funders_forms_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 Default Check"/>
      <sheetName val="Dropdowns"/>
      <sheetName val="Messages"/>
      <sheetName val="Calc Sheet Insert"/>
      <sheetName val="Resources Insert"/>
      <sheetName val="LIHTC Insert"/>
      <sheetName val="Definitions"/>
      <sheetName val="Validations Checklist"/>
      <sheetName val="1"/>
      <sheetName val="2A"/>
      <sheetName val="2B"/>
      <sheetName val="3"/>
      <sheetName val="4"/>
      <sheetName val="5"/>
      <sheetName val="6A"/>
      <sheetName val="6B"/>
      <sheetName val="6C"/>
      <sheetName val="6D"/>
      <sheetName val="6E"/>
      <sheetName val="7A"/>
      <sheetName val="7B"/>
      <sheetName val="8A"/>
      <sheetName val="8B"/>
      <sheetName val="8C"/>
      <sheetName val="8D"/>
      <sheetName val="8E"/>
      <sheetName val="9A"/>
      <sheetName val="9B"/>
      <sheetName val="9C"/>
      <sheetName val="9D"/>
      <sheetName val="9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5 Default Check"/>
      <sheetName val="HTF_Insert"/>
      <sheetName val="Definitions"/>
      <sheetName val="Validations Checklist"/>
      <sheetName val="1"/>
      <sheetName val="Sheet2"/>
      <sheetName val="2A"/>
      <sheetName val="2B"/>
      <sheetName val="3"/>
      <sheetName val="4"/>
      <sheetName val="5"/>
      <sheetName val="6A - Rollup"/>
      <sheetName val="6A (1)"/>
      <sheetName val="6B (1)"/>
      <sheetName val="6A (2)"/>
      <sheetName val="6B (2)"/>
      <sheetName val="6A (3)"/>
      <sheetName val="6B (3)"/>
      <sheetName val="6C"/>
      <sheetName val="LIHTC Insert"/>
      <sheetName val="6D"/>
      <sheetName val="Calc Sheet Insert"/>
      <sheetName val="6E"/>
      <sheetName val="7A"/>
      <sheetName val="Resources Insert"/>
      <sheetName val="7B"/>
      <sheetName val="8A"/>
      <sheetName val="8B"/>
      <sheetName val="8C"/>
      <sheetName val="8D"/>
      <sheetName val="Sheet1"/>
      <sheetName val="8E"/>
      <sheetName val="9A"/>
      <sheetName val="9B"/>
      <sheetName val="9C"/>
      <sheetName val="9D"/>
      <sheetName val="9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A"/>
    </sheetNames>
    <sheetDataSet>
      <sheetData sheetId="0"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Claire Petersky" id="{71483F77-1C36-4FCA-B624-FC4B6671B00E}" userId="S::Claire.Petersky@wshfc.org::6967727a-da9e-4e9d-b02c-68ac7bf91b6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D954E50-D5F9-4258-B227-C3D6EE1C5E17}" name="Table3" displayName="Table3" ref="B5:I17" totalsRowShown="0" headerRowDxfId="29" tableBorderDxfId="28" headerRowCellStyle="Normal 2 2">
  <tableColumns count="8">
    <tableColumn id="1" xr3:uid="{C7505D52-D1F8-4808-9EDF-BEBFA2C18FA3}" name="Building Number" dataDxfId="27" dataCellStyle="Normal_Unit Info by Building">
      <calculatedColumnFormula array="1">ROW(1:1)</calculatedColumnFormula>
    </tableColumn>
    <tableColumn id="2" xr3:uid="{C3808195-B229-460D-88B0-99CC00178632}" name="# of Low-Income Units" dataDxfId="26" dataCellStyle="Normal_Unit Info by Building"/>
    <tableColumn id="3" xr3:uid="{BE6489B3-486C-4B84-ADBA-C8B03D0CEC26}" name="# of Market-Rate Units" dataDxfId="25" dataCellStyle="Normal_Unit Info by Building"/>
    <tableColumn id="4" xr3:uid="{9034730B-8AF0-4067-9FED-94B84E54EDEB}" name="Unit Fraction" dataDxfId="24" dataCellStyle="Percent">
      <calculatedColumnFormula>IFERROR(C6/(C6+D6), 0)</calculatedColumnFormula>
    </tableColumn>
    <tableColumn id="5" xr3:uid="{5C402573-8E95-448F-B268-09984F5CADA8}" name="Square Footage of Low-Income Units" dataDxfId="23" dataCellStyle="Normal_Unit Info by Building"/>
    <tableColumn id="6" xr3:uid="{DCC20717-BE61-4F13-A39B-276290AA36E5}" name="Square Footage of Market-Rate Units" dataDxfId="22" dataCellStyle="Normal_Unit Info by Building"/>
    <tableColumn id="7" xr3:uid="{9286BB07-08FF-4797-9B05-5049A62C32B5}" name="Floor Space Fraction" dataDxfId="21" dataCellStyle="Percent">
      <calculatedColumnFormula>IF(F6=0,0,F6/(F6+G6))</calculatedColumnFormula>
    </tableColumn>
    <tableColumn id="8" xr3:uid="{352EBAC7-1839-44DB-A754-6575BB41A183}" name="Applicable Fraction" dataDxfId="20" dataCellStyle="Percent">
      <calculatedColumnFormula>MIN(E6,H6)</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CBE384-0AE0-4A52-9BCF-C14EA88815E7}" name="Table1" displayName="Table1" ref="H7:I26" totalsRowShown="0">
  <autoFilter ref="H7:I26" xr:uid="{7F5B6BE6-9E8F-4EED-8A67-2CA61166E476}"/>
  <sortState xmlns:xlrd2="http://schemas.microsoft.com/office/spreadsheetml/2017/richdata2" ref="H8:I18">
    <sortCondition ref="H1:H12"/>
  </sortState>
  <tableColumns count="2">
    <tableColumn id="1" xr3:uid="{A104F516-16A5-4D84-BD04-2CB19D11C3AC}" name="% Total Projec Cost" dataDxfId="0" dataCellStyle="Percent"/>
    <tableColumn id="2" xr3:uid="{0E4AEA08-13D3-4C0B-9841-614DFF314733}" name="Points"/>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2" dT="2024-03-27T15:25:40.71" personId="{71483F77-1C36-4FCA-B624-FC4B6671B00E}" id="{B7246287-81F5-461E-A540-F848EEB49E90}">
    <text>This should be simply called, "public hearing" if we want these forms to be general for all borrowers. The link to the Commission meeting schedule should be removed for non-Commission deals.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1.bin"/><Relationship Id="rId1" Type="http://schemas.openxmlformats.org/officeDocument/2006/relationships/hyperlink" Target="http://www.wshfc.org/limits/map.aspx" TargetMode="External"/><Relationship Id="rId4" Type="http://schemas.openxmlformats.org/officeDocument/2006/relationships/comments" Target="../comments3.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3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5.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4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37.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 Type="http://schemas.openxmlformats.org/officeDocument/2006/relationships/drawing" Target="../drawings/drawing6.xml"/><Relationship Id="rId21" Type="http://schemas.openxmlformats.org/officeDocument/2006/relationships/ctrlProp" Target="../ctrlProps/ctrlProp30.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2" Type="http://schemas.openxmlformats.org/officeDocument/2006/relationships/printerSettings" Target="../printerSettings/printerSettings45.bin"/><Relationship Id="rId16" Type="http://schemas.openxmlformats.org/officeDocument/2006/relationships/ctrlProp" Target="../ctrlProps/ctrlProp25.xml"/><Relationship Id="rId20" Type="http://schemas.openxmlformats.org/officeDocument/2006/relationships/ctrlProp" Target="../ctrlProps/ctrlProp29.xml"/><Relationship Id="rId1" Type="http://schemas.openxmlformats.org/officeDocument/2006/relationships/hyperlink" Target="https://wshfc.org/mhcf/4percent/index.htm" TargetMode="External"/><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10" Type="http://schemas.openxmlformats.org/officeDocument/2006/relationships/ctrlProp" Target="../ctrlProps/ctrlProp19.xml"/><Relationship Id="rId19" Type="http://schemas.openxmlformats.org/officeDocument/2006/relationships/ctrlProp" Target="../ctrlProps/ctrlProp28.xml"/><Relationship Id="rId4" Type="http://schemas.openxmlformats.org/officeDocument/2006/relationships/vmlDrawing" Target="../drawings/vmlDrawing6.v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table" Target="../tables/table1.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4C5A-1343-49F5-92A8-073A957AF3C2}">
  <sheetPr codeName="Sheet1">
    <tabColor rgb="FF92D050"/>
  </sheetPr>
  <dimension ref="A1"/>
  <sheetViews>
    <sheetView workbookViewId="0"/>
  </sheetViews>
  <sheetFormatPr defaultRowHeight="14.4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N37"/>
  <sheetViews>
    <sheetView showGridLines="0" zoomScaleNormal="100" workbookViewId="0">
      <selection activeCell="B22" sqref="B22:N22"/>
    </sheetView>
  </sheetViews>
  <sheetFormatPr defaultColWidth="8.85546875" defaultRowHeight="15.6"/>
  <cols>
    <col min="1" max="1" width="3.140625" style="1115" bestFit="1" customWidth="1"/>
    <col min="2" max="2" width="8.140625" style="791" customWidth="1"/>
    <col min="3" max="3" width="3.140625" style="791" customWidth="1"/>
    <col min="4" max="4" width="4.5703125" style="791" customWidth="1"/>
    <col min="5" max="5" width="3" style="791" customWidth="1"/>
    <col min="6" max="6" width="3.140625" style="791" customWidth="1"/>
    <col min="7" max="7" width="13.42578125" style="791" customWidth="1"/>
    <col min="8" max="8" width="5.42578125" style="791" customWidth="1"/>
    <col min="9" max="9" width="6" style="791" customWidth="1"/>
    <col min="10" max="10" width="4.5703125" style="791" customWidth="1"/>
    <col min="11" max="11" width="8.140625" style="791" customWidth="1"/>
    <col min="12" max="12" width="4.85546875" style="791" customWidth="1"/>
    <col min="13" max="13" width="6.5703125" style="791" customWidth="1"/>
    <col min="14" max="14" width="11.5703125" style="791" customWidth="1"/>
    <col min="15" max="16384" width="8.85546875" style="791"/>
  </cols>
  <sheetData>
    <row r="1" spans="1:14" ht="16.350000000000001" customHeight="1">
      <c r="A1" s="1400" t="s">
        <v>224</v>
      </c>
      <c r="B1" s="1400"/>
      <c r="C1" s="1400"/>
      <c r="D1" s="1400"/>
      <c r="E1" s="1400"/>
      <c r="F1" s="1400"/>
      <c r="G1" s="1400"/>
      <c r="H1" s="1400"/>
      <c r="I1" s="1400"/>
      <c r="J1" s="1400"/>
      <c r="K1" s="1400"/>
      <c r="L1" s="1400"/>
      <c r="M1" s="1400"/>
      <c r="N1" s="1400"/>
    </row>
    <row r="2" spans="1:14" ht="16.350000000000001" customHeight="1"/>
    <row r="3" spans="1:14" ht="16.350000000000001" customHeight="1">
      <c r="A3" s="1125" t="s">
        <v>225</v>
      </c>
      <c r="B3" s="1404" t="s">
        <v>226</v>
      </c>
      <c r="C3" s="1404"/>
      <c r="D3" s="1404"/>
      <c r="E3" s="1404"/>
      <c r="F3" s="1404"/>
      <c r="G3" s="1404"/>
      <c r="H3" s="1404"/>
      <c r="I3" s="1404"/>
      <c r="J3" s="1404"/>
      <c r="K3" s="1404"/>
      <c r="L3" s="1404"/>
      <c r="M3" s="1404"/>
      <c r="N3" s="1404"/>
    </row>
    <row r="4" spans="1:14" ht="16.350000000000001" customHeight="1">
      <c r="B4" s="1443" t="s">
        <v>227</v>
      </c>
      <c r="C4" s="1443"/>
      <c r="D4" s="1443"/>
      <c r="E4" s="1443"/>
      <c r="F4" s="1443"/>
      <c r="G4" s="1443"/>
      <c r="H4" s="1443"/>
      <c r="I4" s="1443"/>
      <c r="J4" s="1443"/>
      <c r="K4" s="1443"/>
      <c r="L4" s="1443"/>
      <c r="M4" s="1443"/>
      <c r="N4" s="1443"/>
    </row>
    <row r="5" spans="1:14" ht="16.350000000000001" customHeight="1">
      <c r="C5" s="1119"/>
      <c r="D5" s="1120" t="s">
        <v>149</v>
      </c>
      <c r="E5" s="1119"/>
      <c r="F5" s="1120" t="s">
        <v>150</v>
      </c>
    </row>
    <row r="6" spans="1:14" ht="16.350000000000001" customHeight="1">
      <c r="A6" s="1126"/>
      <c r="B6" s="814"/>
      <c r="C6" s="814"/>
      <c r="D6" s="814"/>
    </row>
    <row r="7" spans="1:14" ht="16.350000000000001" customHeight="1">
      <c r="A7" s="791"/>
      <c r="B7" s="1127" t="s">
        <v>228</v>
      </c>
      <c r="C7" s="1127"/>
      <c r="D7" s="1127"/>
      <c r="E7" s="1127"/>
      <c r="F7" s="1127"/>
      <c r="G7" s="1127"/>
      <c r="H7" s="1444"/>
      <c r="I7" s="1445"/>
      <c r="J7" s="1445"/>
      <c r="K7" s="1445"/>
      <c r="L7" s="1445"/>
      <c r="M7" s="1445"/>
      <c r="N7" s="1446"/>
    </row>
    <row r="8" spans="1:14" ht="16.350000000000001" customHeight="1"/>
    <row r="9" spans="1:14" ht="16.350000000000001" customHeight="1">
      <c r="A9" s="1125" t="s">
        <v>163</v>
      </c>
      <c r="B9" s="1439" t="s">
        <v>229</v>
      </c>
      <c r="C9" s="1439"/>
      <c r="D9" s="1439"/>
      <c r="E9" s="1439"/>
      <c r="F9" s="1439"/>
      <c r="G9" s="1439"/>
      <c r="H9" s="1439"/>
      <c r="I9" s="1439"/>
      <c r="J9" s="1439"/>
      <c r="K9" s="1439"/>
      <c r="L9" s="1439"/>
      <c r="M9" s="1439"/>
      <c r="N9" s="1439"/>
    </row>
    <row r="10" spans="1:14" ht="16.350000000000001" customHeight="1">
      <c r="A10" s="1128"/>
      <c r="C10" s="1119"/>
      <c r="D10" s="1120" t="s">
        <v>149</v>
      </c>
      <c r="E10" s="1119"/>
      <c r="F10" s="1120" t="s">
        <v>150</v>
      </c>
    </row>
    <row r="11" spans="1:14" ht="16.350000000000001" customHeight="1">
      <c r="A11" s="1128"/>
      <c r="B11" s="814"/>
      <c r="C11" s="814"/>
      <c r="D11" s="814"/>
    </row>
    <row r="12" spans="1:14" ht="16.350000000000001" customHeight="1">
      <c r="A12" s="1128"/>
      <c r="B12" s="1129" t="s">
        <v>230</v>
      </c>
      <c r="C12" s="1130"/>
      <c r="D12" s="1131"/>
      <c r="E12" s="1131"/>
      <c r="F12" s="1131"/>
      <c r="G12" s="1131"/>
      <c r="H12" s="1131"/>
      <c r="I12" s="1121"/>
      <c r="J12" s="1406"/>
      <c r="K12" s="1407"/>
      <c r="L12" s="1407"/>
      <c r="M12" s="1407"/>
      <c r="N12" s="1407"/>
    </row>
    <row r="13" spans="1:14" ht="16.350000000000001" customHeight="1">
      <c r="A13" s="1128"/>
      <c r="B13" s="1129" t="s">
        <v>231</v>
      </c>
      <c r="C13" s="1132"/>
      <c r="D13" s="881"/>
      <c r="E13" s="881"/>
      <c r="F13" s="881"/>
      <c r="G13" s="881"/>
      <c r="H13" s="881"/>
      <c r="I13" s="1133"/>
      <c r="J13" s="1447"/>
      <c r="K13" s="1416"/>
      <c r="L13" s="1416"/>
      <c r="M13" s="1416"/>
      <c r="N13" s="1417"/>
    </row>
    <row r="14" spans="1:14" ht="16.350000000000001" customHeight="1">
      <c r="A14" s="1128"/>
    </row>
    <row r="15" spans="1:14" ht="16.350000000000001" customHeight="1">
      <c r="A15" s="1125" t="s">
        <v>171</v>
      </c>
      <c r="B15" s="1439" t="s">
        <v>232</v>
      </c>
      <c r="C15" s="1439"/>
      <c r="D15" s="1439"/>
      <c r="E15" s="1439"/>
      <c r="F15" s="1439"/>
      <c r="G15" s="1439"/>
      <c r="H15" s="1439"/>
      <c r="I15" s="1439"/>
      <c r="J15" s="1439"/>
      <c r="K15" s="1439"/>
      <c r="L15" s="1439"/>
      <c r="M15" s="1439"/>
      <c r="N15" s="1439"/>
    </row>
    <row r="16" spans="1:14" ht="16.350000000000001" customHeight="1">
      <c r="A16" s="1128"/>
      <c r="C16" s="1119"/>
      <c r="D16" s="1120" t="s">
        <v>149</v>
      </c>
      <c r="E16" s="1119"/>
      <c r="F16" s="1120" t="s">
        <v>150</v>
      </c>
    </row>
    <row r="17" spans="1:14" ht="16.350000000000001" customHeight="1">
      <c r="A17" s="1128"/>
      <c r="B17" s="814"/>
      <c r="C17" s="814"/>
      <c r="D17" s="814"/>
    </row>
    <row r="18" spans="1:14" ht="16.350000000000001" customHeight="1">
      <c r="A18" s="1128"/>
      <c r="B18" s="1129" t="s">
        <v>233</v>
      </c>
      <c r="C18" s="849"/>
      <c r="D18" s="849"/>
      <c r="E18" s="849"/>
      <c r="F18" s="849"/>
      <c r="G18" s="849"/>
      <c r="H18" s="1379"/>
      <c r="I18" s="1440"/>
      <c r="J18" s="1440"/>
      <c r="K18" s="1440"/>
      <c r="L18" s="1440"/>
      <c r="M18" s="1380"/>
    </row>
    <row r="19" spans="1:14" ht="16.350000000000001" customHeight="1">
      <c r="A19" s="1128"/>
      <c r="B19" s="1129" t="s">
        <v>234</v>
      </c>
      <c r="C19" s="849"/>
      <c r="D19" s="849"/>
      <c r="E19" s="849"/>
      <c r="F19" s="849"/>
      <c r="G19" s="849"/>
      <c r="H19" s="1379"/>
      <c r="I19" s="1440"/>
      <c r="J19" s="1440"/>
      <c r="K19" s="1440"/>
      <c r="L19" s="1440"/>
      <c r="M19" s="1380"/>
    </row>
    <row r="20" spans="1:14" ht="16.350000000000001" customHeight="1">
      <c r="A20" s="1128"/>
      <c r="B20" s="1134"/>
      <c r="H20" s="814"/>
      <c r="I20" s="814"/>
      <c r="J20" s="814"/>
      <c r="K20" s="814"/>
      <c r="L20" s="814"/>
      <c r="M20" s="814"/>
    </row>
    <row r="21" spans="1:14" ht="16.350000000000001" customHeight="1">
      <c r="A21" s="1128"/>
      <c r="B21" s="1135" t="s">
        <v>24</v>
      </c>
      <c r="C21" s="849"/>
      <c r="D21" s="849"/>
      <c r="E21" s="849"/>
      <c r="H21" s="814"/>
      <c r="I21" s="814"/>
      <c r="J21" s="814"/>
      <c r="K21" s="814"/>
      <c r="L21" s="814"/>
      <c r="M21" s="814"/>
    </row>
    <row r="22" spans="1:14" ht="16.350000000000001" customHeight="1">
      <c r="A22" s="1116" t="s">
        <v>174</v>
      </c>
      <c r="B22" s="1442" t="s">
        <v>235</v>
      </c>
      <c r="C22" s="1442"/>
      <c r="D22" s="1442"/>
      <c r="E22" s="1442"/>
      <c r="F22" s="1442"/>
      <c r="G22" s="1442"/>
      <c r="H22" s="1442"/>
      <c r="I22" s="1442"/>
      <c r="J22" s="1442"/>
      <c r="K22" s="1442"/>
      <c r="L22" s="1442"/>
      <c r="M22" s="1442"/>
      <c r="N22" s="1442"/>
    </row>
    <row r="23" spans="1:14" ht="16.350000000000001" customHeight="1">
      <c r="A23" s="1128"/>
      <c r="C23" s="1119"/>
      <c r="D23" s="1136" t="s">
        <v>236</v>
      </c>
      <c r="E23" s="1137"/>
      <c r="F23" s="1137"/>
      <c r="G23" s="1137"/>
      <c r="H23" s="1119"/>
      <c r="I23" s="1137" t="s">
        <v>237</v>
      </c>
      <c r="J23" s="1119"/>
      <c r="K23" s="1137" t="s">
        <v>238</v>
      </c>
      <c r="L23" s="1119"/>
      <c r="M23" s="791" t="s">
        <v>239</v>
      </c>
    </row>
    <row r="24" spans="1:14" ht="16.350000000000001" customHeight="1">
      <c r="A24" s="1128"/>
      <c r="C24" s="1119"/>
      <c r="D24" s="1409" t="s">
        <v>240</v>
      </c>
      <c r="E24" s="1410"/>
      <c r="F24" s="1410"/>
      <c r="G24" s="1410"/>
      <c r="H24" s="1410"/>
      <c r="I24" s="1410"/>
      <c r="J24" s="1410"/>
      <c r="K24" s="1410"/>
      <c r="L24" s="1410"/>
    </row>
    <row r="25" spans="1:14" ht="16.350000000000001" customHeight="1">
      <c r="A25" s="1128"/>
      <c r="C25" s="1119"/>
      <c r="D25" s="1409" t="s">
        <v>241</v>
      </c>
      <c r="E25" s="1410"/>
      <c r="F25" s="1410"/>
      <c r="G25" s="1410"/>
      <c r="H25" s="1410"/>
      <c r="I25" s="1410"/>
      <c r="J25" s="1410"/>
      <c r="K25" s="1410"/>
      <c r="L25" s="1410"/>
    </row>
    <row r="26" spans="1:14" ht="16.350000000000001" customHeight="1">
      <c r="A26" s="1128"/>
      <c r="C26" s="1119"/>
      <c r="D26" s="1409" t="s">
        <v>242</v>
      </c>
      <c r="E26" s="1410"/>
      <c r="F26" s="1410"/>
      <c r="G26" s="1410"/>
      <c r="H26" s="1410"/>
      <c r="I26" s="1410"/>
      <c r="J26" s="1410"/>
      <c r="K26" s="1410"/>
      <c r="L26" s="1410"/>
    </row>
    <row r="27" spans="1:14" ht="16.350000000000001" customHeight="1">
      <c r="A27" s="1128"/>
      <c r="B27" s="814"/>
      <c r="C27" s="1119"/>
      <c r="D27" s="1441" t="s">
        <v>243</v>
      </c>
      <c r="E27" s="1439"/>
      <c r="F27" s="1439"/>
      <c r="G27" s="1439"/>
      <c r="H27" s="1439"/>
      <c r="I27" s="1439"/>
      <c r="J27" s="1117"/>
      <c r="K27" s="1117"/>
      <c r="L27" s="1117"/>
    </row>
    <row r="28" spans="1:14">
      <c r="A28" s="1128"/>
      <c r="B28" s="814"/>
      <c r="C28" s="1138"/>
      <c r="D28" s="812"/>
      <c r="E28" s="812"/>
      <c r="F28" s="812"/>
      <c r="G28" s="812"/>
      <c r="H28" s="812"/>
      <c r="I28" s="812"/>
      <c r="J28" s="812"/>
      <c r="K28" s="812"/>
      <c r="L28" s="812"/>
    </row>
    <row r="29" spans="1:14" ht="48" customHeight="1">
      <c r="A29" s="1116" t="s">
        <v>177</v>
      </c>
      <c r="B29" s="1405" t="s">
        <v>244</v>
      </c>
      <c r="C29" s="1405"/>
      <c r="D29" s="1405"/>
      <c r="E29" s="1405"/>
      <c r="F29" s="1405"/>
      <c r="G29" s="1405"/>
      <c r="H29" s="1405"/>
      <c r="I29" s="1405"/>
      <c r="J29" s="1405"/>
      <c r="K29" s="1405"/>
      <c r="L29" s="1405"/>
      <c r="M29" s="1405"/>
      <c r="N29" s="1405"/>
    </row>
    <row r="30" spans="1:14" ht="144" customHeight="1">
      <c r="A30" s="1128"/>
      <c r="B30" s="1406"/>
      <c r="C30" s="1407"/>
      <c r="D30" s="1407"/>
      <c r="E30" s="1407"/>
      <c r="F30" s="1407"/>
      <c r="G30" s="1407"/>
      <c r="H30" s="1407"/>
      <c r="I30" s="1407"/>
      <c r="J30" s="1407"/>
      <c r="K30" s="1407"/>
      <c r="L30" s="1407"/>
      <c r="M30" s="1407"/>
      <c r="N30" s="1408"/>
    </row>
    <row r="31" spans="1:14">
      <c r="A31" s="1128"/>
      <c r="B31" s="814"/>
      <c r="C31" s="814"/>
      <c r="D31" s="812"/>
      <c r="E31" s="812"/>
      <c r="F31" s="812"/>
      <c r="G31" s="812"/>
      <c r="H31" s="812"/>
      <c r="I31" s="812"/>
      <c r="J31" s="812"/>
      <c r="K31" s="812"/>
      <c r="L31" s="812"/>
    </row>
    <row r="32" spans="1:14" ht="33" customHeight="1">
      <c r="A32" s="1116" t="s">
        <v>180</v>
      </c>
      <c r="B32" s="1439" t="s">
        <v>245</v>
      </c>
      <c r="C32" s="1439"/>
      <c r="D32" s="1439"/>
      <c r="E32" s="1439"/>
      <c r="F32" s="1439"/>
      <c r="G32" s="1439"/>
      <c r="H32" s="1439"/>
      <c r="I32" s="1439"/>
      <c r="J32" s="1439"/>
      <c r="K32" s="1439"/>
      <c r="L32" s="1439"/>
      <c r="M32" s="1439"/>
      <c r="N32" s="1439"/>
    </row>
    <row r="33" spans="1:14" ht="99" customHeight="1">
      <c r="A33" s="1128"/>
      <c r="B33" s="1406"/>
      <c r="C33" s="1407"/>
      <c r="D33" s="1407"/>
      <c r="E33" s="1407"/>
      <c r="F33" s="1407"/>
      <c r="G33" s="1407"/>
      <c r="H33" s="1407"/>
      <c r="I33" s="1407"/>
      <c r="J33" s="1407"/>
      <c r="K33" s="1407"/>
      <c r="L33" s="1407"/>
      <c r="M33" s="1407"/>
      <c r="N33" s="1408"/>
    </row>
    <row r="34" spans="1:14">
      <c r="A34" s="1128"/>
      <c r="B34" s="814"/>
      <c r="C34" s="814"/>
      <c r="D34" s="812"/>
      <c r="E34" s="812"/>
      <c r="F34" s="812"/>
      <c r="G34" s="812"/>
      <c r="H34" s="812"/>
      <c r="I34" s="812"/>
      <c r="J34" s="812"/>
      <c r="K34" s="812"/>
      <c r="L34" s="812"/>
    </row>
    <row r="35" spans="1:14" ht="48" customHeight="1">
      <c r="A35" s="1116" t="s">
        <v>183</v>
      </c>
      <c r="B35" s="1438" t="s">
        <v>246</v>
      </c>
      <c r="C35" s="1438"/>
      <c r="D35" s="1438"/>
      <c r="E35" s="1438"/>
      <c r="F35" s="1438"/>
      <c r="G35" s="1438"/>
      <c r="H35" s="1438"/>
      <c r="I35" s="1438"/>
      <c r="J35" s="1438"/>
      <c r="K35" s="1438"/>
      <c r="L35" s="1438"/>
      <c r="M35" s="1438"/>
      <c r="N35" s="1438"/>
    </row>
    <row r="36" spans="1:14" ht="45" customHeight="1">
      <c r="A36" s="1128"/>
      <c r="B36" s="1406"/>
      <c r="C36" s="1407"/>
      <c r="D36" s="1407"/>
      <c r="E36" s="1407"/>
      <c r="F36" s="1407"/>
      <c r="G36" s="1407"/>
      <c r="H36" s="1407"/>
      <c r="I36" s="1407"/>
      <c r="J36" s="1407"/>
      <c r="K36" s="1407"/>
      <c r="L36" s="1407"/>
      <c r="M36" s="1407"/>
      <c r="N36" s="1408"/>
    </row>
    <row r="37" spans="1:14">
      <c r="A37" s="1128"/>
      <c r="B37" s="1140"/>
      <c r="C37" s="1140"/>
      <c r="D37" s="1140"/>
      <c r="E37" s="1140"/>
      <c r="F37" s="1140"/>
      <c r="G37" s="1140"/>
      <c r="H37" s="1140"/>
      <c r="I37" s="1140"/>
      <c r="J37" s="1140"/>
      <c r="K37" s="1140"/>
      <c r="L37" s="1140"/>
    </row>
  </sheetData>
  <sheetProtection algorithmName="SHA-512" hashValue="5SJzAsIn4hmV1+7uILMWUhrrVnQjMvFuD0Qe0KIFp0rSAr5/7IOG+vs4khBeGXqbavzykQCbomwhG327koYaIQ==" saltValue="NxJ79bGiRA3A5qdtlhJIbQ==" spinCount="100000" sheet="1" formatCells="0" formatColumns="0" formatRows="0" insertColumns="0" insertRows="0"/>
  <dataConsolidate link="1"/>
  <customSheetViews>
    <customSheetView guid="{BF20CC56-EA05-47B4-8174-543B4536EDD8}" showPageBreaks="1" showGridLines="0" printArea="1" topLeftCell="A25">
      <selection activeCell="C6" sqref="C6"/>
      <rowBreaks count="1" manualBreakCount="1">
        <brk id="32" max="13" man="1"/>
      </rowBreaks>
      <pageMargins left="0" right="0" top="0" bottom="0" header="0" footer="0"/>
      <printOptions horizontalCentered="1"/>
      <pageSetup scale="91" fitToHeight="2" orientation="portrait" r:id="rId1"/>
      <headerFooter>
        <oddFooter>&amp;R&amp;A, &amp;P</oddFooter>
      </headerFooter>
    </customSheetView>
    <customSheetView guid="{DFED3BBB-AA3A-47A0-B9A6-455515EE166B}" showPageBreaks="1" showGridLines="0" printArea="1" topLeftCell="A13">
      <selection sqref="A1:N1"/>
      <rowBreaks count="1" manualBreakCount="1">
        <brk id="32" max="13" man="1"/>
      </rowBreaks>
      <pageMargins left="0" right="0" top="0" bottom="0" header="0" footer="0"/>
      <printOptions horizontalCentered="1"/>
      <pageSetup scale="91" fitToHeight="2" orientation="portrait" r:id="rId2"/>
      <headerFooter>
        <oddFooter>&amp;R&amp;A, &amp;P</oddFooter>
      </headerFooter>
    </customSheetView>
  </customSheetViews>
  <mergeCells count="21">
    <mergeCell ref="H18:M18"/>
    <mergeCell ref="H19:M19"/>
    <mergeCell ref="D27:I27"/>
    <mergeCell ref="A1:N1"/>
    <mergeCell ref="B22:N22"/>
    <mergeCell ref="D24:L24"/>
    <mergeCell ref="B4:N4"/>
    <mergeCell ref="B9:N9"/>
    <mergeCell ref="B15:N15"/>
    <mergeCell ref="B3:N3"/>
    <mergeCell ref="H7:N7"/>
    <mergeCell ref="J12:N12"/>
    <mergeCell ref="J13:N13"/>
    <mergeCell ref="B35:N35"/>
    <mergeCell ref="B36:N36"/>
    <mergeCell ref="D25:L25"/>
    <mergeCell ref="D26:L26"/>
    <mergeCell ref="B29:N29"/>
    <mergeCell ref="B30:N30"/>
    <mergeCell ref="B32:N32"/>
    <mergeCell ref="B33:N33"/>
  </mergeCells>
  <printOptions horizontalCentered="1"/>
  <pageMargins left="0.7" right="0.7" top="0.75" bottom="0.75" header="0.3" footer="0.3"/>
  <pageSetup scale="88" fitToHeight="2" orientation="portrait" r:id="rId3"/>
  <headerFooter differentFirst="1"/>
  <rowBreaks count="1" manualBreakCount="1">
    <brk id="31" max="13" man="1"/>
  </rowBreaks>
  <ignoredErrors>
    <ignoredError sqref="A3 A9 A15 A22 A29 A32 A3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M26"/>
  <sheetViews>
    <sheetView showGridLines="0" zoomScaleNormal="100" workbookViewId="0">
      <selection activeCell="I32" sqref="I32"/>
    </sheetView>
  </sheetViews>
  <sheetFormatPr defaultColWidth="8.85546875" defaultRowHeight="15.6"/>
  <cols>
    <col min="1" max="1" width="2.85546875" style="42" bestFit="1" customWidth="1"/>
    <col min="2" max="2" width="10.85546875" style="12" customWidth="1"/>
    <col min="3" max="3" width="23" style="12" customWidth="1"/>
    <col min="4" max="4" width="3.140625" style="12" customWidth="1"/>
    <col min="5" max="5" width="4.5703125" style="12" customWidth="1"/>
    <col min="6" max="6" width="3" style="12" customWidth="1"/>
    <col min="7" max="8" width="3.140625" style="12" customWidth="1"/>
    <col min="9" max="9" width="6.85546875" style="12" customWidth="1"/>
    <col min="10" max="10" width="6" style="12" customWidth="1"/>
    <col min="11" max="11" width="4.85546875" style="12" customWidth="1"/>
    <col min="12" max="12" width="8.85546875" style="12"/>
    <col min="13" max="13" width="14.140625" style="12" customWidth="1"/>
    <col min="14" max="16384" width="8.85546875" style="12"/>
  </cols>
  <sheetData>
    <row r="1" spans="1:13" s="791" customFormat="1" ht="18">
      <c r="A1" s="1115"/>
      <c r="B1" s="1367" t="s">
        <v>247</v>
      </c>
      <c r="C1" s="1367"/>
      <c r="D1" s="1367"/>
      <c r="E1" s="1367"/>
      <c r="F1" s="1367"/>
      <c r="G1" s="1367"/>
      <c r="H1" s="1367"/>
      <c r="I1" s="1367"/>
      <c r="J1" s="1367"/>
      <c r="K1" s="1367"/>
      <c r="L1" s="1367"/>
      <c r="M1" s="1367"/>
    </row>
    <row r="2" spans="1:13" s="791" customFormat="1">
      <c r="A2" s="1115"/>
    </row>
    <row r="3" spans="1:13" s="791" customFormat="1" ht="30.75" customHeight="1">
      <c r="A3" s="1116" t="s">
        <v>225</v>
      </c>
      <c r="B3" s="1439" t="s">
        <v>248</v>
      </c>
      <c r="C3" s="1439"/>
      <c r="D3" s="1439"/>
      <c r="E3" s="1439"/>
      <c r="F3" s="1439"/>
      <c r="G3" s="1439"/>
      <c r="H3" s="1439"/>
      <c r="I3" s="1439"/>
      <c r="J3" s="1439"/>
      <c r="K3" s="1439"/>
      <c r="L3" s="1439"/>
      <c r="M3" s="1439"/>
    </row>
    <row r="4" spans="1:13" s="791" customFormat="1">
      <c r="A4" s="1118"/>
      <c r="D4" s="1119"/>
      <c r="E4" s="1120" t="s">
        <v>149</v>
      </c>
      <c r="F4" s="1119"/>
      <c r="G4" s="1120" t="s">
        <v>150</v>
      </c>
    </row>
    <row r="5" spans="1:13" s="791" customFormat="1">
      <c r="A5" s="1118"/>
    </row>
    <row r="6" spans="1:13" s="791" customFormat="1" ht="30.75" customHeight="1">
      <c r="A6" s="1116" t="s">
        <v>163</v>
      </c>
      <c r="B6" s="1439" t="s">
        <v>249</v>
      </c>
      <c r="C6" s="1439"/>
      <c r="D6" s="1439"/>
      <c r="E6" s="1439"/>
      <c r="F6" s="1439"/>
      <c r="G6" s="1439"/>
      <c r="H6" s="1439"/>
      <c r="I6" s="1439"/>
      <c r="J6" s="1439"/>
      <c r="K6" s="1439"/>
      <c r="L6" s="1439"/>
      <c r="M6" s="1439"/>
    </row>
    <row r="7" spans="1:13" s="791" customFormat="1">
      <c r="A7" s="1118"/>
      <c r="D7" s="1119"/>
      <c r="E7" s="1120" t="s">
        <v>149</v>
      </c>
      <c r="F7" s="1119"/>
      <c r="G7" s="1120" t="s">
        <v>150</v>
      </c>
      <c r="H7" s="849"/>
    </row>
    <row r="8" spans="1:13" s="791" customFormat="1">
      <c r="A8" s="1118"/>
      <c r="E8" s="1121"/>
    </row>
    <row r="9" spans="1:13" s="791" customFormat="1" ht="30.75" customHeight="1">
      <c r="A9" s="1116" t="s">
        <v>171</v>
      </c>
      <c r="B9" s="1439" t="s">
        <v>250</v>
      </c>
      <c r="C9" s="1439"/>
      <c r="D9" s="1439"/>
      <c r="E9" s="1439"/>
      <c r="F9" s="1439"/>
      <c r="G9" s="1439"/>
      <c r="H9" s="1439"/>
      <c r="I9" s="1439"/>
      <c r="J9" s="1439"/>
      <c r="K9" s="1439"/>
      <c r="L9" s="1439"/>
      <c r="M9" s="1439"/>
    </row>
    <row r="10" spans="1:13" s="791" customFormat="1">
      <c r="A10" s="1118"/>
      <c r="D10" s="1119"/>
      <c r="E10" s="1120" t="s">
        <v>149</v>
      </c>
      <c r="F10" s="1119"/>
      <c r="G10" s="1120" t="s">
        <v>150</v>
      </c>
    </row>
    <row r="11" spans="1:13" s="791" customFormat="1">
      <c r="A11" s="1116"/>
      <c r="B11" s="849"/>
      <c r="C11" s="849"/>
      <c r="D11" s="849"/>
      <c r="E11" s="849"/>
      <c r="F11" s="849"/>
      <c r="G11" s="849"/>
      <c r="H11" s="849"/>
      <c r="I11" s="849"/>
      <c r="J11" s="849"/>
      <c r="K11" s="849"/>
      <c r="L11" s="849"/>
      <c r="M11" s="849"/>
    </row>
    <row r="12" spans="1:13" s="791" customFormat="1" ht="15" customHeight="1">
      <c r="A12" s="1116" t="s">
        <v>174</v>
      </c>
      <c r="B12" s="1439" t="s">
        <v>251</v>
      </c>
      <c r="C12" s="1439"/>
      <c r="D12" s="1439"/>
      <c r="E12" s="1439"/>
      <c r="F12" s="1439"/>
      <c r="G12" s="1439"/>
      <c r="H12" s="1439"/>
      <c r="I12" s="1439"/>
      <c r="J12" s="1439"/>
      <c r="K12" s="1439"/>
      <c r="L12" s="1439"/>
      <c r="M12" s="1439"/>
    </row>
    <row r="13" spans="1:13" s="791" customFormat="1" ht="15" customHeight="1">
      <c r="A13" s="1118"/>
      <c r="B13" s="812"/>
      <c r="C13" s="812"/>
      <c r="D13" s="1449" t="s">
        <v>252</v>
      </c>
      <c r="E13" s="1449"/>
      <c r="F13" s="1449"/>
      <c r="G13" s="1449"/>
      <c r="H13" s="1449"/>
      <c r="I13" s="1449" t="s">
        <v>253</v>
      </c>
      <c r="J13" s="1449"/>
      <c r="K13" s="1449"/>
      <c r="L13" s="1449" t="s">
        <v>243</v>
      </c>
      <c r="M13" s="1449"/>
    </row>
    <row r="14" spans="1:13" s="791" customFormat="1" ht="15" customHeight="1">
      <c r="A14" s="1118"/>
      <c r="B14" s="812"/>
      <c r="C14" s="1122" t="s">
        <v>254</v>
      </c>
      <c r="D14" s="1448"/>
      <c r="E14" s="1448"/>
      <c r="F14" s="1448"/>
      <c r="G14" s="1448"/>
      <c r="H14" s="1448"/>
      <c r="I14" s="1448"/>
      <c r="J14" s="1448"/>
      <c r="K14" s="1448"/>
      <c r="L14" s="1448"/>
      <c r="M14" s="1448"/>
    </row>
    <row r="15" spans="1:13" s="791" customFormat="1" ht="15" customHeight="1">
      <c r="A15" s="1118"/>
      <c r="B15" s="812"/>
      <c r="C15" s="1122" t="s">
        <v>255</v>
      </c>
      <c r="D15" s="1448"/>
      <c r="E15" s="1448"/>
      <c r="F15" s="1448"/>
      <c r="G15" s="1448"/>
      <c r="H15" s="1448"/>
      <c r="I15" s="1448"/>
      <c r="J15" s="1448"/>
      <c r="K15" s="1448"/>
      <c r="L15" s="1448"/>
      <c r="M15" s="1448"/>
    </row>
    <row r="16" spans="1:13" s="791" customFormat="1" ht="15" customHeight="1">
      <c r="A16" s="1118"/>
      <c r="B16" s="812"/>
      <c r="C16" s="812"/>
      <c r="D16" s="812"/>
      <c r="E16" s="812"/>
      <c r="F16" s="812"/>
      <c r="G16" s="812"/>
      <c r="H16" s="812"/>
      <c r="I16" s="812"/>
      <c r="J16" s="812"/>
      <c r="K16" s="812"/>
      <c r="L16" s="812"/>
      <c r="M16" s="812"/>
    </row>
    <row r="17" spans="1:13" s="791" customFormat="1">
      <c r="A17" s="1116" t="s">
        <v>177</v>
      </c>
      <c r="B17" s="1439" t="s">
        <v>256</v>
      </c>
      <c r="C17" s="1439"/>
      <c r="D17" s="1439"/>
      <c r="E17" s="1439"/>
      <c r="F17" s="1439"/>
      <c r="G17" s="1439"/>
      <c r="H17" s="1439"/>
      <c r="I17" s="1439"/>
      <c r="J17" s="1439"/>
      <c r="K17" s="1439"/>
      <c r="L17" s="1439"/>
      <c r="M17" s="1439"/>
    </row>
    <row r="18" spans="1:13" s="791" customFormat="1">
      <c r="A18" s="1118"/>
      <c r="D18" s="1119"/>
      <c r="E18" s="1120" t="s">
        <v>149</v>
      </c>
      <c r="F18" s="1119"/>
      <c r="G18" s="1120" t="s">
        <v>150</v>
      </c>
    </row>
    <row r="19" spans="1:13" s="791" customFormat="1" ht="15" customHeight="1">
      <c r="A19" s="1118"/>
      <c r="B19" s="1123"/>
      <c r="C19" s="1123"/>
      <c r="D19" s="1123"/>
      <c r="E19" s="1123"/>
      <c r="F19" s="1123"/>
      <c r="G19" s="1123"/>
      <c r="H19" s="1123"/>
      <c r="I19" s="1123"/>
      <c r="J19" s="1123"/>
      <c r="K19" s="1123"/>
      <c r="L19" s="1123"/>
      <c r="M19" s="1123"/>
    </row>
    <row r="20" spans="1:13" s="791" customFormat="1">
      <c r="A20" s="1116" t="s">
        <v>180</v>
      </c>
      <c r="B20" s="1439" t="s">
        <v>257</v>
      </c>
      <c r="C20" s="1439"/>
      <c r="D20" s="1439"/>
      <c r="E20" s="1439"/>
      <c r="F20" s="1439"/>
      <c r="G20" s="1439"/>
      <c r="H20" s="1439"/>
      <c r="I20" s="1439"/>
      <c r="J20" s="1439"/>
      <c r="K20" s="1439"/>
      <c r="L20" s="1439"/>
      <c r="M20" s="1439"/>
    </row>
    <row r="21" spans="1:13" s="791" customFormat="1">
      <c r="A21" s="1118"/>
      <c r="D21" s="1119"/>
      <c r="E21" s="1120" t="s">
        <v>149</v>
      </c>
      <c r="F21" s="1119"/>
      <c r="G21" s="1120" t="s">
        <v>150</v>
      </c>
    </row>
    <row r="22" spans="1:13" s="791" customFormat="1">
      <c r="A22" s="1118"/>
    </row>
    <row r="23" spans="1:13" s="791" customFormat="1" ht="15.75" customHeight="1">
      <c r="A23" s="1116" t="s">
        <v>183</v>
      </c>
      <c r="B23" s="1120" t="s">
        <v>258</v>
      </c>
      <c r="C23" s="1120"/>
      <c r="D23" s="1119"/>
      <c r="E23" s="1120" t="s">
        <v>149</v>
      </c>
      <c r="F23" s="1119"/>
      <c r="G23" s="1120" t="s">
        <v>150</v>
      </c>
      <c r="H23" s="1124"/>
      <c r="I23" s="1124"/>
      <c r="J23" s="1124"/>
      <c r="K23" s="1124"/>
      <c r="L23" s="1124"/>
      <c r="M23" s="1124"/>
    </row>
    <row r="24" spans="1:13" s="791" customFormat="1">
      <c r="A24" s="1118"/>
    </row>
    <row r="25" spans="1:13" s="791" customFormat="1">
      <c r="A25" s="1116" t="s">
        <v>186</v>
      </c>
      <c r="B25" s="1439" t="s">
        <v>259</v>
      </c>
      <c r="C25" s="1439"/>
      <c r="D25" s="1439"/>
      <c r="E25" s="1439"/>
      <c r="F25" s="1439"/>
      <c r="G25" s="1439"/>
      <c r="H25" s="1439"/>
      <c r="I25" s="1439"/>
      <c r="J25" s="1439"/>
      <c r="K25" s="1439"/>
      <c r="L25" s="1439"/>
      <c r="M25" s="1439"/>
    </row>
    <row r="26" spans="1:13" s="791" customFormat="1">
      <c r="A26" s="1118"/>
      <c r="D26" s="1119"/>
      <c r="E26" s="1120" t="s">
        <v>149</v>
      </c>
      <c r="F26" s="1119"/>
      <c r="G26" s="1120" t="s">
        <v>150</v>
      </c>
    </row>
  </sheetData>
  <sheetProtection algorithmName="SHA-512" hashValue="7Allbd84lR164WGkc2ZyKmTQHySrM/pe+m5/oRh5oet6WY7Erk1ERt8mQxQBqRa7Gz10wNlsa6cByamFLDxHFQ==" saltValue="gZmlMG6oKOwRo0L3w4Q8Zw==" spinCount="100000" sheet="1" formatCells="0" formatColumns="0" formatRows="0" insertColumns="0" insertRows="0"/>
  <customSheetViews>
    <customSheetView guid="{BF20CC56-EA05-47B4-8174-543B4536EDD8}" showPageBreaks="1" showGridLines="0">
      <selection activeCell="D5" sqref="D5"/>
      <pageMargins left="0" right="0" top="0" bottom="0" header="0" footer="0"/>
      <printOptions horizontalCentered="1"/>
      <pageSetup scale="97" fitToHeight="2" orientation="portrait" r:id="rId1"/>
      <headerFooter>
        <oddFooter>&amp;R&amp;A, &amp;P</oddFooter>
      </headerFooter>
    </customSheetView>
    <customSheetView guid="{DFED3BBB-AA3A-47A0-B9A6-455515EE166B}" showGridLines="0">
      <selection activeCell="B1" sqref="B1:M1"/>
      <pageMargins left="0" right="0" top="0" bottom="0" header="0" footer="0"/>
      <printOptions horizontalCentered="1"/>
      <pageSetup scale="97" fitToHeight="2" orientation="portrait" r:id="rId2"/>
      <headerFooter>
        <oddFooter>&amp;R&amp;A, &amp;P</oddFooter>
      </headerFooter>
    </customSheetView>
  </customSheetViews>
  <mergeCells count="17">
    <mergeCell ref="D13:H13"/>
    <mergeCell ref="I13:K13"/>
    <mergeCell ref="L13:M13"/>
    <mergeCell ref="B17:M17"/>
    <mergeCell ref="B1:M1"/>
    <mergeCell ref="B3:M3"/>
    <mergeCell ref="B6:M6"/>
    <mergeCell ref="B9:M9"/>
    <mergeCell ref="B12:M12"/>
    <mergeCell ref="B20:M20"/>
    <mergeCell ref="B25:M25"/>
    <mergeCell ref="D14:H14"/>
    <mergeCell ref="I14:K14"/>
    <mergeCell ref="L14:M14"/>
    <mergeCell ref="D15:H15"/>
    <mergeCell ref="I15:K15"/>
    <mergeCell ref="L15:M15"/>
  </mergeCells>
  <printOptions horizontalCentered="1"/>
  <pageMargins left="0.7" right="0.7" top="0.75" bottom="0.75" header="0.3" footer="0.3"/>
  <pageSetup scale="88" fitToHeight="2" orientation="portrait" r:id="rId3"/>
  <headerFooter differentFirst="1"/>
  <ignoredErrors>
    <ignoredError sqref="A3 A6 A9 A12 A17 A20 A23 A2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46FC-7B31-4D8C-9792-6734E19CAB73}">
  <sheetPr codeName="Sheet30"/>
  <dimension ref="A1:T2"/>
  <sheetViews>
    <sheetView workbookViewId="0"/>
  </sheetViews>
  <sheetFormatPr defaultColWidth="9.140625" defaultRowHeight="14.45"/>
  <cols>
    <col min="1" max="1" width="11" bestFit="1" customWidth="1"/>
    <col min="2" max="2" width="23.140625" bestFit="1" customWidth="1"/>
    <col min="3" max="3" width="23.42578125" bestFit="1" customWidth="1"/>
    <col min="4" max="4" width="20" bestFit="1" customWidth="1"/>
    <col min="5" max="5" width="33.5703125" bestFit="1" customWidth="1"/>
    <col min="6" max="7" width="34.42578125" bestFit="1" customWidth="1"/>
    <col min="8" max="8" width="33.85546875" bestFit="1" customWidth="1"/>
    <col min="9" max="9" width="38.42578125" bestFit="1" customWidth="1"/>
    <col min="10" max="10" width="37" bestFit="1" customWidth="1"/>
    <col min="11" max="11" width="37.5703125" bestFit="1" customWidth="1"/>
    <col min="12" max="12" width="33.42578125" bestFit="1" customWidth="1"/>
    <col min="13" max="13" width="30.5703125" bestFit="1" customWidth="1"/>
    <col min="14" max="14" width="21.5703125" bestFit="1" customWidth="1"/>
    <col min="15" max="15" width="26.5703125" bestFit="1" customWidth="1"/>
    <col min="16" max="16" width="37" bestFit="1" customWidth="1"/>
    <col min="17" max="17" width="37.5703125" bestFit="1" customWidth="1"/>
    <col min="18" max="18" width="33.42578125" bestFit="1" customWidth="1"/>
    <col min="19" max="19" width="34.140625" bestFit="1" customWidth="1"/>
    <col min="20" max="20" width="21.42578125" bestFit="1" customWidth="1"/>
  </cols>
  <sheetData>
    <row r="1" spans="1:20">
      <c r="A1" t="s">
        <v>260</v>
      </c>
      <c r="B1" s="75" t="s">
        <v>261</v>
      </c>
      <c r="C1" s="76" t="s">
        <v>262</v>
      </c>
      <c r="D1" s="77" t="s">
        <v>263</v>
      </c>
      <c r="E1" s="76" t="s">
        <v>264</v>
      </c>
      <c r="F1" s="77" t="s">
        <v>265</v>
      </c>
      <c r="G1" s="76" t="s">
        <v>266</v>
      </c>
      <c r="H1" s="77" t="s">
        <v>267</v>
      </c>
      <c r="I1" s="90" t="s">
        <v>268</v>
      </c>
      <c r="J1" s="77" t="s">
        <v>269</v>
      </c>
      <c r="K1" s="12" t="s">
        <v>270</v>
      </c>
      <c r="L1" s="12" t="s">
        <v>271</v>
      </c>
      <c r="M1" s="12" t="s">
        <v>272</v>
      </c>
      <c r="N1" s="12" t="s">
        <v>273</v>
      </c>
      <c r="O1" t="s">
        <v>274</v>
      </c>
      <c r="P1" t="s">
        <v>275</v>
      </c>
      <c r="Q1" t="s">
        <v>276</v>
      </c>
      <c r="R1" t="s">
        <v>277</v>
      </c>
      <c r="S1" t="s">
        <v>278</v>
      </c>
      <c r="T1" s="77" t="s">
        <v>279</v>
      </c>
    </row>
    <row r="2" spans="1:20">
      <c r="B2">
        <f>'LIHTC Calc'!E38</f>
        <v>0</v>
      </c>
      <c r="C2" t="e">
        <f>#REF!</f>
        <v>#REF!</v>
      </c>
      <c r="D2" t="e">
        <f>#REF!</f>
        <v>#REF!</v>
      </c>
      <c r="E2" t="e">
        <f>#REF!</f>
        <v>#REF!</v>
      </c>
      <c r="F2" t="e">
        <f>(#REF! +#REF!)</f>
        <v>#REF!</v>
      </c>
      <c r="G2" t="e">
        <f>#REF!</f>
        <v>#REF!</v>
      </c>
      <c r="H2" t="e">
        <f>#REF!</f>
        <v>#REF!</v>
      </c>
      <c r="I2">
        <f>'TDC Limit Calc'!B40</f>
        <v>0</v>
      </c>
      <c r="J2">
        <f>'TDC Limit Calc'!B41</f>
        <v>0</v>
      </c>
      <c r="K2">
        <f>'TDC Limit Calc'!B42</f>
        <v>0</v>
      </c>
      <c r="L2">
        <f>'TDC Limit Calc'!B43</f>
        <v>0</v>
      </c>
      <c r="M2">
        <f>'TDC Limit Calc'!B44</f>
        <v>0</v>
      </c>
      <c r="N2">
        <f>'TDC Limit Calc'!B45</f>
        <v>0</v>
      </c>
      <c r="O2">
        <f>'TDC Limit Calc'!B48</f>
        <v>0</v>
      </c>
      <c r="P2">
        <f>IF('TDC Limit Calc'!I44="",0,1)</f>
        <v>1</v>
      </c>
      <c r="Q2">
        <f>IF('TDC Limit Calc'!I45="",0,1)</f>
        <v>1</v>
      </c>
      <c r="R2">
        <f>IF('TDC Limit Calc'!I46="",0,1)</f>
        <v>1</v>
      </c>
      <c r="S2">
        <f>IF('TDC Limit Calc'!I47="",0,1)</f>
        <v>1</v>
      </c>
      <c r="T2">
        <f>IF('TDC Limit Calc'!I48="",0,1)</f>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J273"/>
  <sheetViews>
    <sheetView showGridLines="0" zoomScaleNormal="100" workbookViewId="0">
      <selection activeCell="D30" sqref="D30"/>
    </sheetView>
  </sheetViews>
  <sheetFormatPr defaultColWidth="9.140625" defaultRowHeight="12.6"/>
  <cols>
    <col min="1" max="1" width="1" style="1075" customWidth="1"/>
    <col min="2" max="2" width="35.85546875" style="1075" customWidth="1"/>
    <col min="3" max="3" width="13.140625" style="1075" customWidth="1"/>
    <col min="4" max="4" width="47.140625" style="1075" customWidth="1"/>
    <col min="5" max="5" width="10.5703125" style="1075" customWidth="1"/>
    <col min="6" max="7" width="9.140625" style="1075"/>
    <col min="8" max="8" width="10.140625" style="1075" customWidth="1"/>
    <col min="9" max="9" width="8.140625" style="1075" customWidth="1"/>
    <col min="10" max="10" width="3.5703125" style="1075" customWidth="1"/>
    <col min="11" max="16384" width="9.140625" style="1075"/>
  </cols>
  <sheetData>
    <row r="1" spans="1:10" ht="15" customHeight="1">
      <c r="A1" s="1451" t="s">
        <v>280</v>
      </c>
      <c r="B1" s="1451"/>
      <c r="C1" s="1451"/>
      <c r="D1" s="1451"/>
      <c r="E1" s="791"/>
      <c r="F1" s="791"/>
      <c r="G1" s="791"/>
      <c r="H1" s="791"/>
    </row>
    <row r="2" spans="1:10" ht="15" customHeight="1" thickBot="1">
      <c r="B2" s="1076"/>
      <c r="C2" s="1077"/>
      <c r="D2" s="1076"/>
      <c r="I2" s="1075" t="s">
        <v>281</v>
      </c>
    </row>
    <row r="3" spans="1:10" ht="15" customHeight="1" thickBot="1">
      <c r="B3" s="1078"/>
      <c r="C3" s="1079" t="s">
        <v>282</v>
      </c>
      <c r="D3" s="1080" t="s">
        <v>283</v>
      </c>
    </row>
    <row r="4" spans="1:10" ht="15" customHeight="1">
      <c r="B4" s="1452" t="s">
        <v>284</v>
      </c>
      <c r="C4" s="1453"/>
      <c r="D4" s="1454"/>
    </row>
    <row r="5" spans="1:10" ht="15" customHeight="1">
      <c r="B5" s="1081" t="s">
        <v>285</v>
      </c>
      <c r="C5" s="1082"/>
      <c r="D5" s="1083"/>
    </row>
    <row r="6" spans="1:10" ht="15" customHeight="1">
      <c r="B6" s="1081" t="s">
        <v>286</v>
      </c>
      <c r="C6" s="1082"/>
      <c r="D6" s="1083"/>
      <c r="J6" s="1075" t="s">
        <v>281</v>
      </c>
    </row>
    <row r="7" spans="1:10" ht="15" customHeight="1">
      <c r="B7" s="1081" t="s">
        <v>287</v>
      </c>
      <c r="C7" s="1082"/>
      <c r="D7" s="1083"/>
    </row>
    <row r="8" spans="1:10" ht="15" customHeight="1">
      <c r="B8" s="1455" t="s">
        <v>288</v>
      </c>
      <c r="C8" s="1456"/>
      <c r="D8" s="1457"/>
    </row>
    <row r="9" spans="1:10" ht="15" customHeight="1">
      <c r="B9" s="1081" t="s">
        <v>289</v>
      </c>
      <c r="C9" s="1082"/>
      <c r="D9" s="1083"/>
      <c r="J9" s="1075" t="s">
        <v>281</v>
      </c>
    </row>
    <row r="10" spans="1:10" ht="15" customHeight="1">
      <c r="B10" s="1081" t="s">
        <v>290</v>
      </c>
      <c r="C10" s="1082"/>
      <c r="D10" s="1084"/>
    </row>
    <row r="11" spans="1:10" ht="15" customHeight="1">
      <c r="B11" s="1081" t="s">
        <v>291</v>
      </c>
      <c r="C11" s="1082"/>
      <c r="D11" s="1084"/>
    </row>
    <row r="12" spans="1:10" ht="15" customHeight="1">
      <c r="B12" s="1081" t="s">
        <v>292</v>
      </c>
      <c r="C12" s="1082"/>
      <c r="D12" s="1084"/>
      <c r="I12" s="1085"/>
      <c r="J12" s="1085"/>
    </row>
    <row r="13" spans="1:10" ht="15" customHeight="1">
      <c r="B13" s="1081" t="s">
        <v>293</v>
      </c>
      <c r="C13" s="1082"/>
      <c r="D13" s="1084"/>
      <c r="F13" s="1085"/>
      <c r="G13" s="1085"/>
      <c r="H13" s="1085"/>
    </row>
    <row r="14" spans="1:10" ht="15" customHeight="1">
      <c r="B14" s="1081" t="s">
        <v>294</v>
      </c>
      <c r="C14" s="1082"/>
      <c r="D14" s="1084"/>
    </row>
    <row r="15" spans="1:10" ht="15" customHeight="1">
      <c r="B15" s="1081" t="s">
        <v>295</v>
      </c>
      <c r="C15" s="1082"/>
      <c r="D15" s="1083"/>
    </row>
    <row r="16" spans="1:10" ht="15" customHeight="1">
      <c r="B16" s="1081" t="s">
        <v>296</v>
      </c>
      <c r="C16" s="1082"/>
      <c r="D16" s="1083"/>
    </row>
    <row r="17" spans="2:4" ht="15" customHeight="1">
      <c r="B17" s="1455" t="s">
        <v>297</v>
      </c>
      <c r="C17" s="1456"/>
      <c r="D17" s="1457"/>
    </row>
    <row r="18" spans="2:4" ht="15" customHeight="1">
      <c r="B18" s="1458" t="s">
        <v>298</v>
      </c>
      <c r="C18" s="1459"/>
      <c r="D18" s="1460"/>
    </row>
    <row r="19" spans="2:4" ht="15" customHeight="1">
      <c r="B19" s="1081" t="s">
        <v>299</v>
      </c>
      <c r="C19" s="1082"/>
      <c r="D19" s="1083"/>
    </row>
    <row r="20" spans="2:4" ht="15" customHeight="1">
      <c r="B20" s="1081" t="s">
        <v>300</v>
      </c>
      <c r="C20" s="1082"/>
      <c r="D20" s="1083"/>
    </row>
    <row r="21" spans="2:4" ht="15" customHeight="1">
      <c r="B21" s="1081" t="s">
        <v>301</v>
      </c>
      <c r="C21" s="1082"/>
      <c r="D21" s="1083"/>
    </row>
    <row r="22" spans="2:4" ht="15" customHeight="1">
      <c r="B22" s="1081" t="s">
        <v>302</v>
      </c>
      <c r="C22" s="1082"/>
      <c r="D22" s="1086" t="s">
        <v>303</v>
      </c>
    </row>
    <row r="23" spans="2:4" ht="15" customHeight="1">
      <c r="B23" s="1081" t="s">
        <v>304</v>
      </c>
      <c r="C23" s="1082"/>
      <c r="D23" s="1083"/>
    </row>
    <row r="24" spans="2:4" ht="15" customHeight="1">
      <c r="B24" s="1081" t="s">
        <v>305</v>
      </c>
      <c r="C24" s="1082"/>
      <c r="D24" s="1083"/>
    </row>
    <row r="25" spans="2:4" ht="15" customHeight="1">
      <c r="B25" s="1458" t="s">
        <v>306</v>
      </c>
      <c r="C25" s="1459"/>
      <c r="D25" s="1460"/>
    </row>
    <row r="26" spans="2:4" ht="15" customHeight="1">
      <c r="B26" s="1081" t="s">
        <v>307</v>
      </c>
      <c r="C26" s="1082"/>
      <c r="D26" s="1083"/>
    </row>
    <row r="27" spans="2:4" ht="15" customHeight="1">
      <c r="B27" s="1081" t="s">
        <v>308</v>
      </c>
      <c r="C27" s="1082"/>
      <c r="D27" s="1083"/>
    </row>
    <row r="28" spans="2:4" ht="15" customHeight="1">
      <c r="B28" s="1458" t="s">
        <v>309</v>
      </c>
      <c r="C28" s="1459"/>
      <c r="D28" s="1460"/>
    </row>
    <row r="29" spans="2:4" ht="15" customHeight="1">
      <c r="B29" s="1081" t="s">
        <v>310</v>
      </c>
      <c r="C29" s="1082"/>
      <c r="D29" s="1083"/>
    </row>
    <row r="30" spans="2:4" ht="15" customHeight="1">
      <c r="B30" s="1081" t="s">
        <v>311</v>
      </c>
      <c r="C30" s="1082"/>
      <c r="D30" s="1083"/>
    </row>
    <row r="31" spans="2:4" ht="15" customHeight="1">
      <c r="B31" s="1081" t="s">
        <v>312</v>
      </c>
      <c r="C31" s="1082"/>
      <c r="D31" s="1083"/>
    </row>
    <row r="32" spans="2:4" ht="15" customHeight="1">
      <c r="B32" s="1081" t="s">
        <v>313</v>
      </c>
      <c r="C32" s="1082"/>
      <c r="D32" s="1083"/>
    </row>
    <row r="33" spans="2:6" ht="15" customHeight="1">
      <c r="B33" s="1458" t="s">
        <v>314</v>
      </c>
      <c r="C33" s="1459"/>
      <c r="D33" s="1460"/>
    </row>
    <row r="34" spans="2:6" ht="15" customHeight="1">
      <c r="B34" s="1081" t="s">
        <v>310</v>
      </c>
      <c r="C34" s="1082"/>
      <c r="D34" s="1084"/>
    </row>
    <row r="35" spans="2:6" ht="15" customHeight="1">
      <c r="B35" s="1081" t="s">
        <v>311</v>
      </c>
      <c r="C35" s="1082"/>
      <c r="D35" s="1083"/>
    </row>
    <row r="36" spans="2:6" ht="15" customHeight="1">
      <c r="B36" s="1081" t="s">
        <v>312</v>
      </c>
      <c r="C36" s="1082"/>
      <c r="D36" s="1083"/>
    </row>
    <row r="37" spans="2:6" ht="15" customHeight="1">
      <c r="B37" s="1081" t="s">
        <v>313</v>
      </c>
      <c r="C37" s="1082"/>
      <c r="D37" s="1083"/>
    </row>
    <row r="38" spans="2:6" ht="15" customHeight="1">
      <c r="B38" s="1458" t="s">
        <v>315</v>
      </c>
      <c r="C38" s="1459"/>
      <c r="D38" s="1460"/>
    </row>
    <row r="39" spans="2:6" ht="15" customHeight="1">
      <c r="B39" s="1081" t="s">
        <v>316</v>
      </c>
      <c r="C39" s="1082"/>
      <c r="D39" s="1083"/>
    </row>
    <row r="40" spans="2:6" ht="15" customHeight="1">
      <c r="B40" s="1081" t="s">
        <v>317</v>
      </c>
      <c r="C40" s="1082"/>
      <c r="D40" s="1083"/>
    </row>
    <row r="41" spans="2:6" ht="15" customHeight="1">
      <c r="B41" s="1081" t="s">
        <v>318</v>
      </c>
      <c r="C41" s="1082"/>
      <c r="D41" s="1083"/>
      <c r="F41" s="1087"/>
    </row>
    <row r="42" spans="2:6" ht="15" customHeight="1">
      <c r="B42" s="1458" t="s">
        <v>319</v>
      </c>
      <c r="C42" s="1459"/>
      <c r="D42" s="1460"/>
    </row>
    <row r="43" spans="2:6" ht="15" customHeight="1">
      <c r="B43" s="1081" t="s">
        <v>320</v>
      </c>
      <c r="C43" s="1082"/>
      <c r="D43" s="1083"/>
    </row>
    <row r="44" spans="2:6" ht="15" customHeight="1">
      <c r="B44" s="1081" t="s">
        <v>321</v>
      </c>
      <c r="C44" s="1082"/>
      <c r="D44" s="1083"/>
    </row>
    <row r="45" spans="2:6" ht="15" customHeight="1">
      <c r="B45" s="1081" t="s">
        <v>322</v>
      </c>
      <c r="C45" s="1082"/>
      <c r="D45" s="1083"/>
    </row>
    <row r="46" spans="2:6" ht="15" customHeight="1">
      <c r="B46" s="1081" t="s">
        <v>323</v>
      </c>
      <c r="C46" s="1082"/>
      <c r="D46" s="1083"/>
      <c r="F46" s="1087"/>
    </row>
    <row r="47" spans="2:6" ht="15" customHeight="1">
      <c r="B47" s="1458" t="s">
        <v>324</v>
      </c>
      <c r="C47" s="1459"/>
      <c r="D47" s="1460"/>
    </row>
    <row r="48" spans="2:6" ht="15" customHeight="1">
      <c r="B48" s="1081" t="s">
        <v>325</v>
      </c>
      <c r="C48" s="1082"/>
      <c r="D48" s="1083"/>
    </row>
    <row r="49" spans="2:4" ht="15" customHeight="1" thickBot="1">
      <c r="B49" s="1088" t="s">
        <v>326</v>
      </c>
      <c r="C49" s="1089"/>
      <c r="D49" s="1090"/>
    </row>
    <row r="50" spans="2:4" ht="15" customHeight="1"/>
    <row r="51" spans="2:4" ht="20.25" customHeight="1">
      <c r="B51" s="1450"/>
      <c r="C51" s="1450"/>
      <c r="D51" s="1450"/>
    </row>
    <row r="52" spans="2:4" ht="15" customHeight="1">
      <c r="B52" s="1450"/>
      <c r="C52" s="1450"/>
      <c r="D52" s="1450"/>
    </row>
    <row r="76" spans="3:3" ht="12.95">
      <c r="C76" s="1091"/>
    </row>
    <row r="77" spans="3:3" ht="12.95">
      <c r="C77" s="1091"/>
    </row>
    <row r="78" spans="3:3" ht="12.95">
      <c r="C78" s="1091"/>
    </row>
    <row r="79" spans="3:3">
      <c r="C79" s="1092"/>
    </row>
    <row r="80" spans="3:3">
      <c r="C80" s="1092"/>
    </row>
    <row r="81" spans="3:7" ht="18" customHeight="1"/>
    <row r="82" spans="3:7" ht="18" customHeight="1"/>
    <row r="83" spans="3:7" ht="17.25" customHeight="1">
      <c r="C83" s="1092"/>
    </row>
    <row r="84" spans="3:7" ht="19.5" customHeight="1">
      <c r="C84" s="1091"/>
    </row>
    <row r="86" spans="3:7" ht="29.25" customHeight="1"/>
    <row r="87" spans="3:7" ht="27" customHeight="1">
      <c r="C87" s="1093"/>
      <c r="D87" s="1093"/>
    </row>
    <row r="88" spans="3:7" ht="11.25" customHeight="1">
      <c r="C88" s="1093"/>
      <c r="D88" s="1093"/>
    </row>
    <row r="89" spans="3:7" ht="12.75" customHeight="1">
      <c r="C89" s="1093"/>
      <c r="D89" s="1093"/>
    </row>
    <row r="90" spans="3:7" ht="12.95">
      <c r="C90" s="1093"/>
      <c r="D90" s="1091"/>
      <c r="E90" s="1093"/>
      <c r="F90" s="1093"/>
      <c r="G90" s="1093"/>
    </row>
    <row r="91" spans="3:7" ht="12.95">
      <c r="C91" s="1094"/>
      <c r="E91" s="1093"/>
      <c r="F91" s="1093"/>
      <c r="G91" s="1093"/>
    </row>
    <row r="92" spans="3:7" ht="12.95">
      <c r="C92" s="1094"/>
      <c r="E92" s="1091"/>
      <c r="F92" s="1091"/>
      <c r="G92" s="1091"/>
    </row>
    <row r="93" spans="3:7" ht="26.25" customHeight="1">
      <c r="C93" s="1094"/>
      <c r="E93" s="1093"/>
      <c r="F93" s="1095"/>
      <c r="G93" s="1095"/>
    </row>
    <row r="94" spans="3:7" ht="25.5" customHeight="1">
      <c r="C94" s="1094"/>
    </row>
    <row r="95" spans="3:7" ht="12.95">
      <c r="C95" s="1094"/>
      <c r="D95" s="1094"/>
    </row>
    <row r="96" spans="3:7" ht="12.95">
      <c r="C96" s="1096"/>
      <c r="D96" s="1096"/>
    </row>
    <row r="97" spans="3:7">
      <c r="C97" s="1097"/>
    </row>
    <row r="98" spans="3:7" ht="24" customHeight="1">
      <c r="C98" s="1097"/>
      <c r="E98" s="1094"/>
      <c r="F98" s="1094"/>
      <c r="G98" s="1094"/>
    </row>
    <row r="99" spans="3:7" ht="26.25" customHeight="1">
      <c r="C99" s="1097"/>
      <c r="E99" s="1096"/>
      <c r="F99" s="1096"/>
      <c r="G99" s="1096"/>
    </row>
    <row r="100" spans="3:7" ht="16.5" customHeight="1">
      <c r="C100" s="1097"/>
      <c r="D100" s="1098"/>
    </row>
    <row r="101" spans="3:7" ht="26.25" customHeight="1">
      <c r="C101" s="1097"/>
    </row>
    <row r="102" spans="3:7" ht="27" customHeight="1">
      <c r="C102" s="1097"/>
    </row>
    <row r="103" spans="3:7" ht="27.75" customHeight="1">
      <c r="C103" s="1097"/>
      <c r="F103" s="1098"/>
    </row>
    <row r="104" spans="3:7" ht="27" customHeight="1">
      <c r="C104" s="1097"/>
    </row>
    <row r="105" spans="3:7" ht="59.25" customHeight="1">
      <c r="C105" s="1097"/>
      <c r="F105" s="1098"/>
    </row>
    <row r="106" spans="3:7" ht="27" customHeight="1">
      <c r="C106" s="1097"/>
      <c r="F106" s="1098"/>
    </row>
    <row r="107" spans="3:7" ht="26.25" customHeight="1">
      <c r="C107" s="1097"/>
    </row>
    <row r="108" spans="3:7" ht="16.5" customHeight="1">
      <c r="C108" s="1097"/>
    </row>
    <row r="109" spans="3:7" ht="15" customHeight="1">
      <c r="C109" s="1097"/>
    </row>
    <row r="110" spans="3:7" ht="26.25" customHeight="1">
      <c r="C110" s="1099"/>
      <c r="D110" s="1098"/>
    </row>
    <row r="111" spans="3:7" ht="26.25" customHeight="1"/>
    <row r="112" spans="3:7" ht="39.75" customHeight="1"/>
    <row r="113" spans="3:7" ht="12.95">
      <c r="E113" s="1091"/>
      <c r="F113" s="1098"/>
      <c r="G113" s="1091"/>
    </row>
    <row r="115" spans="3:7" ht="12.95">
      <c r="C115" s="1091"/>
    </row>
    <row r="117" spans="3:7" ht="12.95">
      <c r="C117" s="1093"/>
      <c r="D117" s="1093"/>
    </row>
    <row r="118" spans="3:7" ht="12.95">
      <c r="C118" s="1093"/>
      <c r="D118" s="1093"/>
    </row>
    <row r="119" spans="3:7" ht="12.75" customHeight="1">
      <c r="C119" s="1093"/>
      <c r="D119" s="1093"/>
    </row>
    <row r="120" spans="3:7" ht="12.95">
      <c r="C120" s="1093"/>
      <c r="D120" s="1093"/>
      <c r="E120" s="1093"/>
      <c r="F120" s="1093"/>
      <c r="G120" s="1093"/>
    </row>
    <row r="121" spans="3:7" ht="12.95">
      <c r="C121" s="1094"/>
      <c r="E121" s="1093"/>
      <c r="F121" s="1093"/>
      <c r="G121" s="1093"/>
    </row>
    <row r="122" spans="3:7" ht="12.95">
      <c r="C122" s="1094"/>
      <c r="E122" s="1091"/>
      <c r="F122" s="1091"/>
      <c r="G122" s="1091"/>
    </row>
    <row r="123" spans="3:7" ht="27" customHeight="1">
      <c r="C123" s="1094"/>
      <c r="E123" s="1093"/>
      <c r="F123" s="1095"/>
      <c r="G123" s="1095"/>
    </row>
    <row r="124" spans="3:7" ht="26.25" customHeight="1">
      <c r="C124" s="1094"/>
    </row>
    <row r="125" spans="3:7" ht="36.75" customHeight="1">
      <c r="C125" s="1094"/>
      <c r="D125" s="1094"/>
    </row>
    <row r="126" spans="3:7" ht="15.75" customHeight="1">
      <c r="C126" s="1096"/>
      <c r="D126" s="1096"/>
    </row>
    <row r="127" spans="3:7">
      <c r="C127" s="1100"/>
    </row>
    <row r="128" spans="3:7" ht="24" customHeight="1">
      <c r="C128" s="1100"/>
      <c r="E128" s="1094"/>
      <c r="F128" s="1094"/>
      <c r="G128" s="1094"/>
    </row>
    <row r="129" spans="3:7" ht="27.75" customHeight="1">
      <c r="C129" s="1100"/>
      <c r="E129" s="1096"/>
      <c r="F129" s="1096"/>
      <c r="G129" s="1096"/>
    </row>
    <row r="130" spans="3:7" ht="17.25" customHeight="1">
      <c r="C130" s="1100"/>
    </row>
    <row r="131" spans="3:7" ht="27" customHeight="1">
      <c r="C131" s="1100"/>
    </row>
    <row r="132" spans="3:7" ht="27" customHeight="1">
      <c r="C132" s="1100"/>
    </row>
    <row r="133" spans="3:7" ht="28.5" customHeight="1">
      <c r="C133" s="1100"/>
    </row>
    <row r="134" spans="3:7" ht="26.25" customHeight="1">
      <c r="C134" s="1100"/>
    </row>
    <row r="135" spans="3:7" ht="17.25" customHeight="1">
      <c r="C135" s="1100"/>
    </row>
    <row r="136" spans="3:7" ht="27" customHeight="1">
      <c r="C136" s="1100"/>
    </row>
    <row r="137" spans="3:7" ht="27" customHeight="1">
      <c r="C137" s="1100"/>
    </row>
    <row r="138" spans="3:7" ht="15.75" customHeight="1">
      <c r="C138" s="1100"/>
    </row>
    <row r="139" spans="3:7" ht="15.75" customHeight="1">
      <c r="C139" s="1100"/>
    </row>
    <row r="140" spans="3:7" ht="27" customHeight="1">
      <c r="C140" s="1094"/>
      <c r="D140" s="1091"/>
    </row>
    <row r="141" spans="3:7" ht="29.25" customHeight="1"/>
    <row r="142" spans="3:7" ht="40.5" customHeight="1"/>
    <row r="143" spans="3:7" ht="12.95">
      <c r="E143" s="1091"/>
      <c r="F143" s="1091"/>
      <c r="G143" s="1091"/>
    </row>
    <row r="145" spans="3:4" ht="12.95">
      <c r="C145" s="1091"/>
    </row>
    <row r="146" spans="3:4" ht="12.95">
      <c r="C146" s="1091"/>
    </row>
    <row r="147" spans="3:4" ht="12.95">
      <c r="C147" s="1091"/>
    </row>
    <row r="148" spans="3:4">
      <c r="C148" s="1092"/>
    </row>
    <row r="149" spans="3:4">
      <c r="C149" s="1092"/>
    </row>
    <row r="150" spans="3:4">
      <c r="C150" s="1092"/>
    </row>
    <row r="152" spans="3:4" ht="17.25" customHeight="1">
      <c r="C152" s="1092"/>
    </row>
    <row r="153" spans="3:4" ht="18" customHeight="1"/>
    <row r="154" spans="3:4" ht="18" customHeight="1"/>
    <row r="155" spans="3:4" ht="16.5" customHeight="1">
      <c r="C155" s="1092"/>
    </row>
    <row r="156" spans="3:4" ht="12.95">
      <c r="C156" s="1091"/>
    </row>
    <row r="157" spans="3:4" ht="12.95">
      <c r="C157" s="1091"/>
    </row>
    <row r="158" spans="3:4" ht="27" customHeight="1"/>
    <row r="159" spans="3:4" ht="18.75" customHeight="1">
      <c r="C159" s="1093"/>
      <c r="D159" s="1093"/>
    </row>
    <row r="160" spans="3:4" ht="21.75" customHeight="1">
      <c r="C160" s="1101"/>
      <c r="D160" s="1102"/>
    </row>
    <row r="161" spans="3:8" ht="12.95">
      <c r="C161" s="1101"/>
      <c r="D161" s="1102"/>
    </row>
    <row r="162" spans="3:8" ht="12.95">
      <c r="C162" s="1101"/>
      <c r="D162" s="1102"/>
      <c r="E162" s="1093"/>
      <c r="F162" s="1093"/>
      <c r="G162" s="1093"/>
      <c r="H162" s="1093"/>
    </row>
    <row r="163" spans="3:8" ht="12.95">
      <c r="C163" s="1101"/>
      <c r="D163" s="1102"/>
      <c r="E163" s="1102"/>
      <c r="F163" s="1102"/>
      <c r="G163" s="1102"/>
      <c r="H163" s="1102"/>
    </row>
    <row r="164" spans="3:8" ht="12.95">
      <c r="C164" s="1101"/>
      <c r="D164" s="1102"/>
      <c r="E164" s="1102"/>
      <c r="F164" s="1102"/>
      <c r="G164" s="1102"/>
      <c r="H164" s="1102"/>
    </row>
    <row r="165" spans="3:8" ht="12.95">
      <c r="C165" s="1103"/>
      <c r="D165" s="1102"/>
      <c r="E165" s="1102"/>
      <c r="F165" s="1102"/>
      <c r="G165" s="1102"/>
      <c r="H165" s="1102"/>
    </row>
    <row r="166" spans="3:8" ht="12.95">
      <c r="C166" s="1091"/>
      <c r="D166" s="1104"/>
      <c r="E166" s="1102"/>
      <c r="F166" s="1102"/>
      <c r="G166" s="1102"/>
      <c r="H166" s="1102"/>
    </row>
    <row r="167" spans="3:8" ht="12.95">
      <c r="C167" s="1091"/>
      <c r="D167" s="1104"/>
      <c r="E167" s="1102"/>
      <c r="F167" s="1102"/>
      <c r="G167" s="1102"/>
      <c r="H167" s="1102"/>
    </row>
    <row r="168" spans="3:8" ht="12.95">
      <c r="C168" s="1105"/>
      <c r="E168" s="1102"/>
      <c r="F168" s="1102"/>
      <c r="G168" s="1102"/>
      <c r="H168" s="1102"/>
    </row>
    <row r="169" spans="3:8" ht="12" customHeight="1">
      <c r="E169" s="1106"/>
      <c r="F169" s="1106"/>
      <c r="G169" s="1106"/>
      <c r="H169" s="1106"/>
    </row>
    <row r="170" spans="3:8" ht="15.75" customHeight="1">
      <c r="E170" s="1106"/>
      <c r="F170" s="1106"/>
      <c r="G170" s="1106"/>
      <c r="H170" s="1106"/>
    </row>
    <row r="171" spans="3:8" ht="18" customHeight="1">
      <c r="C171" s="1093"/>
      <c r="D171" s="1093"/>
    </row>
    <row r="172" spans="3:8" ht="12.95">
      <c r="C172" s="1101"/>
      <c r="D172" s="1102"/>
    </row>
    <row r="173" spans="3:8" ht="12.95">
      <c r="C173" s="1101"/>
      <c r="D173" s="1102"/>
    </row>
    <row r="174" spans="3:8" ht="12.95">
      <c r="C174" s="1091"/>
      <c r="D174" s="1104"/>
      <c r="E174" s="1093"/>
      <c r="F174" s="1093"/>
      <c r="G174" s="1093"/>
      <c r="H174" s="1093"/>
    </row>
    <row r="175" spans="3:8" ht="12.95">
      <c r="C175" s="1092"/>
      <c r="E175" s="1102"/>
      <c r="F175" s="1102"/>
      <c r="G175" s="1102"/>
      <c r="H175" s="1102"/>
    </row>
    <row r="176" spans="3:8" ht="12.95">
      <c r="C176" s="1092"/>
      <c r="E176" s="1102"/>
      <c r="F176" s="1102"/>
      <c r="G176" s="1102"/>
      <c r="H176" s="1102"/>
    </row>
    <row r="177" spans="3:8" ht="12.95">
      <c r="C177" s="1092"/>
      <c r="E177" s="1106"/>
      <c r="F177" s="1106"/>
      <c r="G177" s="1106"/>
      <c r="H177" s="1106"/>
    </row>
    <row r="178" spans="3:8">
      <c r="C178" s="1092"/>
    </row>
    <row r="179" spans="3:8" ht="12.95">
      <c r="C179" s="1091"/>
    </row>
    <row r="180" spans="3:8" ht="12.95">
      <c r="C180" s="1091"/>
    </row>
    <row r="181" spans="3:8" ht="12.95">
      <c r="C181" s="1091"/>
    </row>
    <row r="182" spans="3:8">
      <c r="C182" s="1092"/>
    </row>
    <row r="183" spans="3:8">
      <c r="C183" s="1092"/>
    </row>
    <row r="184" spans="3:8">
      <c r="C184" s="1092"/>
    </row>
    <row r="186" spans="3:8" ht="18" customHeight="1">
      <c r="C186" s="1092"/>
    </row>
    <row r="187" spans="3:8" ht="15" customHeight="1"/>
    <row r="189" spans="3:8" ht="18.75" customHeight="1">
      <c r="C189" s="1095"/>
      <c r="D189" s="1095"/>
    </row>
    <row r="190" spans="3:8" ht="12.95">
      <c r="C190" s="1107"/>
      <c r="D190" s="1085"/>
    </row>
    <row r="191" spans="3:8" ht="12.95">
      <c r="C191" s="1107"/>
      <c r="D191" s="1085"/>
    </row>
    <row r="192" spans="3:8" ht="12.95">
      <c r="C192" s="1107"/>
      <c r="D192" s="1085"/>
      <c r="E192" s="1095"/>
      <c r="F192" s="1095"/>
      <c r="G192" s="1095"/>
      <c r="H192" s="1095"/>
    </row>
    <row r="193" spans="3:8" ht="12.95">
      <c r="C193" s="1107"/>
      <c r="D193" s="1085"/>
      <c r="E193" s="1085"/>
      <c r="F193" s="1085"/>
      <c r="G193" s="1085"/>
      <c r="H193" s="1085"/>
    </row>
    <row r="194" spans="3:8" ht="12.95">
      <c r="C194" s="1107"/>
      <c r="D194" s="1085"/>
      <c r="E194" s="1085"/>
      <c r="F194" s="1085"/>
      <c r="G194" s="1085"/>
      <c r="H194" s="1085"/>
    </row>
    <row r="195" spans="3:8" ht="12.95">
      <c r="C195" s="1094"/>
      <c r="D195" s="1108"/>
      <c r="E195" s="1085"/>
      <c r="F195" s="1085"/>
      <c r="G195" s="1085"/>
      <c r="H195" s="1085"/>
    </row>
    <row r="196" spans="3:8" ht="12.95">
      <c r="E196" s="1085"/>
      <c r="F196" s="1085"/>
      <c r="G196" s="1085"/>
      <c r="H196" s="1085"/>
    </row>
    <row r="197" spans="3:8" ht="12.95">
      <c r="C197" s="1091"/>
      <c r="E197" s="1085"/>
      <c r="F197" s="1085"/>
      <c r="G197" s="1085"/>
      <c r="H197" s="1085"/>
    </row>
    <row r="198" spans="3:8" ht="12.95">
      <c r="C198" s="1105"/>
      <c r="E198" s="1108"/>
      <c r="F198" s="1108"/>
      <c r="G198" s="1108"/>
      <c r="H198" s="1108"/>
    </row>
    <row r="199" spans="3:8" ht="12.95">
      <c r="C199" s="1093"/>
      <c r="D199" s="1093"/>
    </row>
    <row r="200" spans="3:8" ht="12.95">
      <c r="C200" s="1093"/>
    </row>
    <row r="201" spans="3:8" ht="12.95">
      <c r="C201" s="1093"/>
    </row>
    <row r="203" spans="3:8" ht="30" customHeight="1"/>
    <row r="204" spans="3:8">
      <c r="C204" s="1109"/>
    </row>
    <row r="210" spans="3:4" ht="12.95">
      <c r="C210" s="1091"/>
    </row>
    <row r="212" spans="3:4">
      <c r="C212" s="1110"/>
      <c r="D212" s="1092"/>
    </row>
    <row r="213" spans="3:4">
      <c r="C213" s="1110"/>
      <c r="D213" s="1092"/>
    </row>
    <row r="215" spans="3:4" ht="12.95">
      <c r="C215" s="1093"/>
      <c r="D215" s="1093"/>
    </row>
    <row r="216" spans="3:4" ht="12.95">
      <c r="C216" s="1093"/>
      <c r="D216" s="1111"/>
    </row>
    <row r="217" spans="3:4" ht="12.95">
      <c r="C217" s="1093"/>
      <c r="D217" s="1111"/>
    </row>
    <row r="218" spans="3:4" ht="24.75" customHeight="1"/>
    <row r="220" spans="3:4" ht="12.95">
      <c r="C220" s="1091"/>
      <c r="D220" s="1091"/>
    </row>
    <row r="222" spans="3:4" ht="12.95">
      <c r="C222" s="1093"/>
      <c r="D222" s="1093"/>
    </row>
    <row r="223" spans="3:4" ht="12.95">
      <c r="C223" s="1093"/>
    </row>
    <row r="224" spans="3:4" ht="12.95">
      <c r="C224" s="1093"/>
    </row>
    <row r="225" spans="3:3" ht="12.95">
      <c r="C225" s="1093"/>
    </row>
    <row r="226" spans="3:3" ht="12.95">
      <c r="C226" s="1091"/>
    </row>
    <row r="231" spans="3:3" ht="12.95">
      <c r="C231" s="1091"/>
    </row>
    <row r="232" spans="3:3" ht="12.95">
      <c r="C232" s="1091"/>
    </row>
    <row r="233" spans="3:3" ht="12.95">
      <c r="C233" s="1093"/>
    </row>
    <row r="234" spans="3:3" ht="12.95">
      <c r="C234" s="1093"/>
    </row>
    <row r="238" spans="3:3" ht="12.95">
      <c r="C238" s="1091"/>
    </row>
    <row r="239" spans="3:3" ht="12.95">
      <c r="C239" s="1091"/>
    </row>
    <row r="240" spans="3:3" ht="12.95">
      <c r="C240" s="1091"/>
    </row>
    <row r="241" spans="3:5" ht="12.95">
      <c r="C241" s="1091"/>
    </row>
    <row r="243" spans="3:5" ht="12.95">
      <c r="C243" s="1091"/>
    </row>
    <row r="244" spans="3:5" ht="12.95">
      <c r="C244" s="1091"/>
    </row>
    <row r="245" spans="3:5" ht="12.95">
      <c r="C245" s="1091"/>
    </row>
    <row r="246" spans="3:5" ht="12.95">
      <c r="C246" s="1091"/>
    </row>
    <row r="247" spans="3:5" ht="12.95">
      <c r="C247" s="1091"/>
    </row>
    <row r="248" spans="3:5" ht="12.95">
      <c r="C248" s="1091"/>
      <c r="E248" s="1112"/>
    </row>
    <row r="249" spans="3:5" ht="12.95">
      <c r="E249" s="1091"/>
    </row>
    <row r="250" spans="3:5" ht="12.95">
      <c r="E250" s="1112"/>
    </row>
    <row r="251" spans="3:5" ht="12.95">
      <c r="C251" s="1091"/>
    </row>
    <row r="252" spans="3:5">
      <c r="C252" s="1092"/>
    </row>
    <row r="253" spans="3:5" ht="12.95">
      <c r="C253" s="1091"/>
    </row>
    <row r="254" spans="3:5">
      <c r="C254" s="1092"/>
    </row>
    <row r="255" spans="3:5">
      <c r="C255" s="1092"/>
    </row>
    <row r="257" spans="2:4">
      <c r="C257" s="1092"/>
    </row>
    <row r="258" spans="2:4">
      <c r="C258" s="1092"/>
    </row>
    <row r="260" spans="2:4" ht="18" customHeight="1"/>
    <row r="263" spans="2:4">
      <c r="B263" s="1092"/>
    </row>
    <row r="265" spans="2:4" ht="12.95">
      <c r="C265" s="1091"/>
    </row>
    <row r="270" spans="2:4" ht="12.95">
      <c r="C270" s="1107"/>
    </row>
    <row r="271" spans="2:4" ht="12.95">
      <c r="C271" s="1096"/>
      <c r="D271" s="1113"/>
    </row>
    <row r="272" spans="2:4" ht="12.95">
      <c r="C272" s="1093"/>
      <c r="D272" s="1095"/>
    </row>
    <row r="273" spans="4:4" ht="12.95">
      <c r="D273" s="1114"/>
    </row>
  </sheetData>
  <sheetProtection algorithmName="SHA-512" hashValue="OAAY1fgSFV5VHu74Yp5UV4keDZKoowsUzRtkpMlLP3aIYHAYe7M4AcGBW+sQTCjnUJzeCiOpbztO+jPbQWrijQ==" saltValue="HU7lhr2k92Gps4D1uav/ig==" spinCount="100000" sheet="1" objects="1" scenarios="1" formatCells="0" formatColumns="0" formatRows="0" insertColumns="0" insertRows="0"/>
  <customSheetViews>
    <customSheetView guid="{BF20CC56-EA05-47B4-8174-543B4536EDD8}" showPageBreaks="1" showGridLines="0" printArea="1">
      <selection activeCell="C6" sqref="C6"/>
      <rowBreaks count="1" manualBreakCount="1">
        <brk id="50" max="16383" man="1"/>
      </rowBreaks>
      <pageMargins left="0" right="0" top="0" bottom="0" header="0" footer="0"/>
      <printOptions horizontalCentered="1"/>
      <pageSetup scale="92" orientation="portrait" r:id="rId1"/>
      <headerFooter>
        <oddFooter>&amp;R&amp;A, &amp;P</oddFooter>
      </headerFooter>
    </customSheetView>
    <customSheetView guid="{DFED3BBB-AA3A-47A0-B9A6-455515EE166B}" showPageBreaks="1" showGridLines="0" printArea="1">
      <selection sqref="A1:D1"/>
      <rowBreaks count="1" manualBreakCount="1">
        <brk id="50" max="16383" man="1"/>
      </rowBreaks>
      <pageMargins left="0" right="0" top="0" bottom="0" header="0" footer="0"/>
      <printOptions horizontalCentered="1"/>
      <pageSetup scale="92" orientation="portrait" r:id="rId2"/>
      <headerFooter>
        <oddFooter>&amp;R&amp;A, &amp;P</oddFooter>
      </headerFooter>
    </customSheetView>
  </customSheetViews>
  <mergeCells count="12">
    <mergeCell ref="B51:D52"/>
    <mergeCell ref="A1:D1"/>
    <mergeCell ref="B4:D4"/>
    <mergeCell ref="B8:D8"/>
    <mergeCell ref="B17:D17"/>
    <mergeCell ref="B18:D18"/>
    <mergeCell ref="B25:D25"/>
    <mergeCell ref="B28:D28"/>
    <mergeCell ref="B33:D33"/>
    <mergeCell ref="B38:D38"/>
    <mergeCell ref="B47:D47"/>
    <mergeCell ref="B42:D42"/>
  </mergeCells>
  <printOptions horizontalCentered="1"/>
  <pageMargins left="0.7" right="0.7" top="0.75" bottom="0.75" header="0.3" footer="0.3"/>
  <pageSetup scale="88" orientation="portrait" r:id="rId3"/>
  <headerFooter differentFirst="1"/>
  <rowBreaks count="1" manualBreakCount="1">
    <brk id="49" max="16383" man="1"/>
  </rowBreaks>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9:AB140"/>
  <sheetViews>
    <sheetView showGridLines="0" zoomScaleNormal="100" workbookViewId="0">
      <selection activeCell="W34" sqref="W34"/>
    </sheetView>
  </sheetViews>
  <sheetFormatPr defaultColWidth="9.140625" defaultRowHeight="14.1"/>
  <cols>
    <col min="1" max="2" width="1.85546875" style="849" customWidth="1"/>
    <col min="3" max="3" width="2.85546875" style="849" customWidth="1"/>
    <col min="4" max="4" width="5.85546875" style="849" customWidth="1"/>
    <col min="5" max="6" width="12.85546875" style="849" customWidth="1"/>
    <col min="7" max="7" width="10.85546875" style="849" customWidth="1"/>
    <col min="8" max="8" width="1.42578125" style="849" customWidth="1"/>
    <col min="9" max="9" width="7.85546875" style="849" customWidth="1"/>
    <col min="10" max="11" width="11.42578125" style="849" customWidth="1"/>
    <col min="12" max="13" width="9.140625" style="849" customWidth="1"/>
    <col min="14" max="19" width="9.140625" style="849"/>
    <col min="20" max="20" width="0.85546875" style="849" customWidth="1"/>
    <col min="21" max="21" width="10.85546875" style="849" customWidth="1"/>
    <col min="22" max="23" width="9.140625" style="849" customWidth="1"/>
    <col min="24" max="24" width="9.140625" style="849"/>
    <col min="25" max="25" width="1.85546875" style="849" customWidth="1"/>
    <col min="26" max="16384" width="9.140625" style="849"/>
  </cols>
  <sheetData>
    <row r="9" spans="2:28" ht="9" customHeight="1" thickBot="1"/>
    <row r="10" spans="2:28" ht="9" customHeight="1">
      <c r="B10" s="891"/>
      <c r="C10" s="892"/>
      <c r="D10" s="892"/>
      <c r="E10" s="892"/>
      <c r="F10" s="892"/>
      <c r="G10" s="892"/>
      <c r="H10" s="892"/>
      <c r="I10" s="180"/>
      <c r="J10" s="180"/>
      <c r="K10" s="180"/>
      <c r="L10" s="180"/>
      <c r="M10" s="892"/>
      <c r="N10" s="892"/>
      <c r="O10" s="892"/>
      <c r="P10" s="892"/>
      <c r="Q10" s="893"/>
      <c r="R10" s="893"/>
      <c r="S10" s="893"/>
      <c r="T10" s="893"/>
      <c r="U10" s="893"/>
      <c r="V10" s="893"/>
      <c r="W10" s="893"/>
      <c r="X10" s="893"/>
      <c r="Y10" s="894"/>
    </row>
    <row r="11" spans="2:28" ht="18">
      <c r="B11" s="895"/>
      <c r="C11" s="1733" t="s">
        <v>327</v>
      </c>
      <c r="D11" s="1733"/>
      <c r="E11" s="1733"/>
      <c r="F11" s="1733"/>
      <c r="G11" s="1733"/>
      <c r="H11" s="1733"/>
      <c r="I11" s="1733"/>
      <c r="J11" s="1733"/>
      <c r="K11" s="1733"/>
      <c r="L11" s="1733"/>
      <c r="M11" s="1733"/>
      <c r="N11" s="1733"/>
      <c r="O11" s="1733"/>
      <c r="P11" s="1733"/>
      <c r="Q11" s="1733"/>
      <c r="R11" s="1733"/>
      <c r="S11" s="1733"/>
      <c r="T11" s="1733"/>
      <c r="U11" s="1733"/>
      <c r="V11" s="1733"/>
      <c r="W11" s="1733"/>
      <c r="X11" s="1733"/>
      <c r="Y11" s="896"/>
    </row>
    <row r="12" spans="2:28" ht="15" customHeight="1">
      <c r="B12" s="895"/>
      <c r="C12" s="897"/>
      <c r="D12" s="897"/>
      <c r="E12" s="897"/>
      <c r="F12" s="897"/>
      <c r="G12" s="897"/>
      <c r="H12" s="897"/>
      <c r="I12" s="181"/>
      <c r="K12" s="181"/>
      <c r="L12" s="181"/>
      <c r="M12" s="897"/>
      <c r="N12" s="897"/>
      <c r="O12" s="897"/>
      <c r="P12" s="897"/>
      <c r="Q12" s="898"/>
      <c r="R12" s="898"/>
      <c r="S12" s="898"/>
      <c r="T12" s="898"/>
      <c r="U12" s="898"/>
      <c r="V12" s="898"/>
      <c r="W12" s="898"/>
      <c r="X12" s="898"/>
      <c r="Y12" s="896"/>
    </row>
    <row r="13" spans="2:28">
      <c r="B13" s="895"/>
      <c r="D13" s="899" t="s">
        <v>328</v>
      </c>
      <c r="E13" s="181"/>
      <c r="F13" s="900"/>
      <c r="G13" s="900"/>
      <c r="H13" s="900"/>
      <c r="I13" s="900"/>
      <c r="J13" s="900"/>
      <c r="K13" s="900"/>
      <c r="L13" s="897"/>
      <c r="M13" s="897"/>
      <c r="N13" s="897"/>
      <c r="O13" s="897"/>
      <c r="P13" s="897"/>
      <c r="Q13" s="897"/>
      <c r="R13" s="897"/>
      <c r="S13" s="897"/>
      <c r="T13" s="897"/>
      <c r="U13" s="897"/>
      <c r="V13" s="897"/>
      <c r="W13" s="897"/>
      <c r="X13" s="897"/>
      <c r="Y13" s="901"/>
    </row>
    <row r="14" spans="2:28" ht="7.5" customHeight="1" thickBot="1">
      <c r="B14" s="895"/>
      <c r="C14" s="897"/>
      <c r="D14" s="902"/>
      <c r="E14" s="181"/>
      <c r="F14" s="181"/>
      <c r="G14" s="181"/>
      <c r="H14" s="181"/>
      <c r="I14" s="181"/>
      <c r="J14" s="181"/>
      <c r="K14" s="897"/>
      <c r="L14" s="181"/>
      <c r="M14" s="897"/>
      <c r="N14" s="897"/>
      <c r="O14" s="897"/>
      <c r="P14" s="897"/>
      <c r="Q14" s="897"/>
      <c r="R14" s="897"/>
      <c r="S14" s="897"/>
      <c r="T14" s="897"/>
      <c r="U14" s="897"/>
      <c r="V14" s="897"/>
      <c r="W14" s="897"/>
      <c r="X14" s="897"/>
      <c r="Y14" s="901"/>
    </row>
    <row r="15" spans="2:28">
      <c r="B15" s="895"/>
      <c r="D15" s="899" t="s">
        <v>329</v>
      </c>
      <c r="E15" s="181"/>
      <c r="F15" s="66"/>
      <c r="G15" s="181"/>
      <c r="H15" s="181"/>
      <c r="I15" s="1470" t="s">
        <v>330</v>
      </c>
      <c r="J15" s="1470" t="s">
        <v>331</v>
      </c>
      <c r="K15" s="1468" t="s">
        <v>332</v>
      </c>
      <c r="L15" s="1469"/>
      <c r="M15" s="1469"/>
      <c r="N15" s="1469"/>
      <c r="O15" s="1469"/>
      <c r="P15" s="1469"/>
      <c r="Q15" s="1469"/>
      <c r="R15" s="1469"/>
      <c r="S15" s="1469"/>
      <c r="T15" s="903"/>
      <c r="U15" s="1466" t="s">
        <v>333</v>
      </c>
      <c r="V15" s="1466"/>
      <c r="W15" s="1466"/>
      <c r="X15" s="1467"/>
      <c r="Y15" s="901"/>
      <c r="Z15" s="791"/>
      <c r="AA15" s="791"/>
      <c r="AB15" s="791"/>
    </row>
    <row r="16" spans="2:28">
      <c r="B16" s="895"/>
      <c r="C16" s="897"/>
      <c r="D16" s="181"/>
      <c r="E16" s="181"/>
      <c r="F16" s="181"/>
      <c r="G16" s="181"/>
      <c r="H16" s="181"/>
      <c r="I16" s="1471"/>
      <c r="J16" s="1471"/>
      <c r="K16" s="1473" t="s">
        <v>334</v>
      </c>
      <c r="L16" s="904" t="s">
        <v>335</v>
      </c>
      <c r="M16" s="904" t="s">
        <v>335</v>
      </c>
      <c r="N16" s="904" t="s">
        <v>335</v>
      </c>
      <c r="O16" s="904" t="s">
        <v>335</v>
      </c>
      <c r="P16" s="904" t="s">
        <v>335</v>
      </c>
      <c r="Q16" s="904" t="s">
        <v>335</v>
      </c>
      <c r="R16" s="904" t="s">
        <v>335</v>
      </c>
      <c r="S16" s="904" t="s">
        <v>335</v>
      </c>
      <c r="T16" s="905"/>
      <c r="U16" s="1475" t="s">
        <v>336</v>
      </c>
      <c r="V16" s="904" t="s">
        <v>335</v>
      </c>
      <c r="W16" s="904" t="s">
        <v>335</v>
      </c>
      <c r="X16" s="906" t="s">
        <v>335</v>
      </c>
      <c r="Y16" s="901"/>
      <c r="Z16" s="791"/>
      <c r="AA16" s="791"/>
      <c r="AB16" s="791"/>
    </row>
    <row r="17" spans="2:28">
      <c r="B17" s="895"/>
      <c r="C17" s="897"/>
      <c r="D17" s="181"/>
      <c r="E17" s="181"/>
      <c r="F17" s="181"/>
      <c r="G17" s="181"/>
      <c r="H17" s="181"/>
      <c r="I17" s="1471"/>
      <c r="J17" s="1471"/>
      <c r="K17" s="1473"/>
      <c r="L17" s="1461" t="s">
        <v>337</v>
      </c>
      <c r="M17" s="1461" t="s">
        <v>337</v>
      </c>
      <c r="N17" s="1461" t="s">
        <v>337</v>
      </c>
      <c r="O17" s="1461" t="s">
        <v>337</v>
      </c>
      <c r="P17" s="1461" t="s">
        <v>337</v>
      </c>
      <c r="Q17" s="1461" t="s">
        <v>337</v>
      </c>
      <c r="R17" s="1461" t="s">
        <v>337</v>
      </c>
      <c r="S17" s="1477" t="s">
        <v>337</v>
      </c>
      <c r="T17" s="905"/>
      <c r="U17" s="1475"/>
      <c r="V17" s="1461" t="s">
        <v>337</v>
      </c>
      <c r="W17" s="1461" t="s">
        <v>337</v>
      </c>
      <c r="X17" s="1479" t="s">
        <v>337</v>
      </c>
      <c r="Y17" s="901"/>
      <c r="Z17" s="791"/>
      <c r="AA17" s="791"/>
      <c r="AB17" s="791"/>
    </row>
    <row r="18" spans="2:28" ht="14.45" thickBot="1">
      <c r="B18" s="895"/>
      <c r="C18" s="897"/>
      <c r="D18" s="181"/>
      <c r="E18" s="907"/>
      <c r="F18" s="907"/>
      <c r="G18" s="907"/>
      <c r="H18" s="907"/>
      <c r="I18" s="1472"/>
      <c r="J18" s="1472"/>
      <c r="K18" s="1474"/>
      <c r="L18" s="1462"/>
      <c r="M18" s="1462"/>
      <c r="N18" s="1462"/>
      <c r="O18" s="1462"/>
      <c r="P18" s="1462"/>
      <c r="Q18" s="1462"/>
      <c r="R18" s="1462"/>
      <c r="S18" s="1478"/>
      <c r="T18" s="908"/>
      <c r="U18" s="1476"/>
      <c r="V18" s="1462"/>
      <c r="W18" s="1462"/>
      <c r="X18" s="1480"/>
      <c r="Y18" s="183"/>
      <c r="Z18" s="791"/>
      <c r="AA18" s="791"/>
      <c r="AB18" s="791"/>
    </row>
    <row r="19" spans="2:28" ht="14.45" thickBot="1">
      <c r="B19" s="895"/>
      <c r="C19" s="909" t="s">
        <v>338</v>
      </c>
      <c r="D19" s="909"/>
      <c r="E19" s="909"/>
      <c r="F19" s="909"/>
      <c r="G19" s="909"/>
      <c r="H19" s="910"/>
      <c r="I19" s="910"/>
      <c r="J19" s="910"/>
      <c r="K19" s="910"/>
      <c r="L19" s="181"/>
      <c r="M19" s="897"/>
      <c r="N19" s="897"/>
      <c r="O19" s="897"/>
      <c r="P19" s="897"/>
      <c r="Q19" s="911"/>
      <c r="R19" s="912"/>
      <c r="S19" s="912"/>
      <c r="T19" s="897"/>
      <c r="U19" s="897"/>
      <c r="V19" s="912"/>
      <c r="W19" s="912"/>
      <c r="X19" s="912"/>
      <c r="Y19" s="183"/>
      <c r="Z19" s="791"/>
      <c r="AA19" s="791"/>
      <c r="AB19" s="791"/>
    </row>
    <row r="20" spans="2:28">
      <c r="B20" s="895"/>
      <c r="C20" s="897"/>
      <c r="D20" s="913" t="s">
        <v>339</v>
      </c>
      <c r="E20" s="913"/>
      <c r="F20" s="913"/>
      <c r="G20" s="913"/>
      <c r="H20" s="913"/>
      <c r="I20" s="914" t="str">
        <f t="shared" ref="I20:I26" si="0">IFERROR(J20/J$126," ")</f>
        <v xml:space="preserve"> </v>
      </c>
      <c r="J20" s="915">
        <f t="shared" ref="J20:J25" si="1">K20+U20</f>
        <v>0</v>
      </c>
      <c r="K20" s="916">
        <f t="shared" ref="K20:K25" si="2">SUM(L20:S20)</f>
        <v>0</v>
      </c>
      <c r="L20" s="917"/>
      <c r="M20" s="918"/>
      <c r="N20" s="918"/>
      <c r="O20" s="918"/>
      <c r="P20" s="918"/>
      <c r="Q20" s="918"/>
      <c r="R20" s="918"/>
      <c r="S20" s="918"/>
      <c r="T20" s="919"/>
      <c r="U20" s="920">
        <f t="shared" ref="U20:U25" si="3">SUM(V20:X20)</f>
        <v>0</v>
      </c>
      <c r="V20" s="921"/>
      <c r="W20" s="1337"/>
      <c r="X20" s="922"/>
      <c r="Y20" s="183"/>
      <c r="Z20" s="791"/>
      <c r="AA20" s="791"/>
      <c r="AB20" s="791"/>
    </row>
    <row r="21" spans="2:28">
      <c r="B21" s="895"/>
      <c r="C21" s="897"/>
      <c r="D21" s="897" t="s">
        <v>340</v>
      </c>
      <c r="E21" s="897"/>
      <c r="F21" s="897"/>
      <c r="G21" s="897"/>
      <c r="H21" s="897"/>
      <c r="I21" s="923" t="str">
        <f t="shared" si="0"/>
        <v xml:space="preserve"> </v>
      </c>
      <c r="J21" s="924">
        <f t="shared" si="1"/>
        <v>0</v>
      </c>
      <c r="K21" s="925">
        <f t="shared" si="2"/>
        <v>0</v>
      </c>
      <c r="L21" s="926"/>
      <c r="M21" s="927"/>
      <c r="N21" s="927"/>
      <c r="O21" s="927"/>
      <c r="P21" s="927"/>
      <c r="Q21" s="927"/>
      <c r="R21" s="927"/>
      <c r="S21" s="927"/>
      <c r="T21" s="928"/>
      <c r="U21" s="929">
        <f t="shared" si="3"/>
        <v>0</v>
      </c>
      <c r="V21" s="930"/>
      <c r="W21" s="1338"/>
      <c r="X21" s="931"/>
      <c r="Y21" s="183"/>
      <c r="Z21" s="791"/>
      <c r="AA21" s="791"/>
      <c r="AB21" s="791"/>
    </row>
    <row r="22" spans="2:28">
      <c r="B22" s="895"/>
      <c r="C22" s="897"/>
      <c r="D22" s="932" t="s">
        <v>341</v>
      </c>
      <c r="E22" s="932"/>
      <c r="F22" s="932"/>
      <c r="G22" s="932"/>
      <c r="H22" s="932"/>
      <c r="I22" s="923" t="str">
        <f t="shared" si="0"/>
        <v xml:space="preserve"> </v>
      </c>
      <c r="J22" s="924">
        <f t="shared" si="1"/>
        <v>0</v>
      </c>
      <c r="K22" s="925">
        <f t="shared" si="2"/>
        <v>0</v>
      </c>
      <c r="L22" s="926"/>
      <c r="M22" s="927"/>
      <c r="N22" s="927"/>
      <c r="O22" s="927"/>
      <c r="P22" s="927"/>
      <c r="Q22" s="927"/>
      <c r="R22" s="927"/>
      <c r="S22" s="927"/>
      <c r="T22" s="928"/>
      <c r="U22" s="929">
        <f t="shared" si="3"/>
        <v>0</v>
      </c>
      <c r="V22" s="930"/>
      <c r="W22" s="1338"/>
      <c r="X22" s="931"/>
      <c r="Y22" s="183"/>
      <c r="Z22" s="791"/>
      <c r="AA22" s="791"/>
      <c r="AB22" s="791"/>
    </row>
    <row r="23" spans="2:28">
      <c r="B23" s="895"/>
      <c r="C23" s="897"/>
      <c r="D23" s="932" t="s">
        <v>342</v>
      </c>
      <c r="E23" s="932"/>
      <c r="F23" s="932"/>
      <c r="G23" s="932"/>
      <c r="H23" s="932"/>
      <c r="I23" s="923" t="str">
        <f t="shared" si="0"/>
        <v xml:space="preserve"> </v>
      </c>
      <c r="J23" s="924">
        <f t="shared" si="1"/>
        <v>0</v>
      </c>
      <c r="K23" s="925">
        <f t="shared" si="2"/>
        <v>0</v>
      </c>
      <c r="L23" s="926"/>
      <c r="M23" s="927"/>
      <c r="N23" s="927"/>
      <c r="O23" s="927"/>
      <c r="P23" s="927"/>
      <c r="Q23" s="927"/>
      <c r="R23" s="927"/>
      <c r="S23" s="927"/>
      <c r="T23" s="928"/>
      <c r="U23" s="929">
        <f t="shared" si="3"/>
        <v>0</v>
      </c>
      <c r="V23" s="930"/>
      <c r="W23" s="1338"/>
      <c r="X23" s="931"/>
      <c r="Y23" s="183"/>
      <c r="Z23" s="791"/>
      <c r="AA23" s="791"/>
      <c r="AB23" s="791"/>
    </row>
    <row r="24" spans="2:28">
      <c r="B24" s="895"/>
      <c r="C24" s="897"/>
      <c r="D24" s="933" t="s">
        <v>343</v>
      </c>
      <c r="E24" s="933"/>
      <c r="F24" s="933"/>
      <c r="G24" s="933"/>
      <c r="H24" s="933"/>
      <c r="I24" s="923" t="str">
        <f t="shared" si="0"/>
        <v xml:space="preserve"> </v>
      </c>
      <c r="J24" s="924">
        <f t="shared" si="1"/>
        <v>0</v>
      </c>
      <c r="K24" s="925">
        <f t="shared" si="2"/>
        <v>0</v>
      </c>
      <c r="L24" s="926"/>
      <c r="M24" s="927"/>
      <c r="N24" s="927"/>
      <c r="O24" s="927"/>
      <c r="P24" s="927"/>
      <c r="Q24" s="927"/>
      <c r="R24" s="927"/>
      <c r="S24" s="927"/>
      <c r="T24" s="928"/>
      <c r="U24" s="929">
        <f t="shared" si="3"/>
        <v>0</v>
      </c>
      <c r="V24" s="930"/>
      <c r="W24" s="1338"/>
      <c r="X24" s="931"/>
      <c r="Y24" s="183"/>
      <c r="Z24" s="791"/>
      <c r="AA24" s="791"/>
      <c r="AB24" s="791"/>
    </row>
    <row r="25" spans="2:28">
      <c r="B25" s="895"/>
      <c r="C25" s="897"/>
      <c r="D25" s="933" t="s">
        <v>344</v>
      </c>
      <c r="E25" s="1463"/>
      <c r="F25" s="1464"/>
      <c r="G25" s="1465"/>
      <c r="H25" s="934"/>
      <c r="I25" s="923" t="str">
        <f t="shared" si="0"/>
        <v xml:space="preserve"> </v>
      </c>
      <c r="J25" s="935">
        <f t="shared" si="1"/>
        <v>0</v>
      </c>
      <c r="K25" s="936">
        <f t="shared" si="2"/>
        <v>0</v>
      </c>
      <c r="L25" s="937"/>
      <c r="M25" s="938"/>
      <c r="N25" s="938"/>
      <c r="O25" s="938"/>
      <c r="P25" s="938"/>
      <c r="Q25" s="938"/>
      <c r="R25" s="938"/>
      <c r="S25" s="938"/>
      <c r="T25" s="928"/>
      <c r="U25" s="939">
        <f t="shared" si="3"/>
        <v>0</v>
      </c>
      <c r="V25" s="940"/>
      <c r="W25" s="1339"/>
      <c r="X25" s="941"/>
      <c r="Y25" s="183"/>
      <c r="Z25" s="791"/>
      <c r="AA25" s="791"/>
      <c r="AB25" s="791"/>
    </row>
    <row r="26" spans="2:28" ht="14.45" thickBot="1">
      <c r="B26" s="895"/>
      <c r="C26" s="897"/>
      <c r="D26" s="932"/>
      <c r="E26" s="932"/>
      <c r="F26" s="932"/>
      <c r="G26" s="942" t="s">
        <v>345</v>
      </c>
      <c r="H26" s="942"/>
      <c r="I26" s="943" t="str">
        <f t="shared" si="0"/>
        <v xml:space="preserve"> </v>
      </c>
      <c r="J26" s="944">
        <f t="shared" ref="J26:S26" si="4">SUM(J20:J25)</f>
        <v>0</v>
      </c>
      <c r="K26" s="945">
        <f t="shared" si="4"/>
        <v>0</v>
      </c>
      <c r="L26" s="946">
        <f>SUM(L20:L25)</f>
        <v>0</v>
      </c>
      <c r="M26" s="947">
        <f t="shared" si="4"/>
        <v>0</v>
      </c>
      <c r="N26" s="947">
        <f t="shared" si="4"/>
        <v>0</v>
      </c>
      <c r="O26" s="947">
        <f t="shared" si="4"/>
        <v>0</v>
      </c>
      <c r="P26" s="947">
        <f t="shared" si="4"/>
        <v>0</v>
      </c>
      <c r="Q26" s="947">
        <f t="shared" si="4"/>
        <v>0</v>
      </c>
      <c r="R26" s="947">
        <f t="shared" si="4"/>
        <v>0</v>
      </c>
      <c r="S26" s="947">
        <f t="shared" si="4"/>
        <v>0</v>
      </c>
      <c r="T26" s="948"/>
      <c r="U26" s="949">
        <f>SUM(U20:U25)</f>
        <v>0</v>
      </c>
      <c r="V26" s="946">
        <f>SUM(V20:V25)</f>
        <v>0</v>
      </c>
      <c r="W26" s="946">
        <f>SUM(W20:W25)</f>
        <v>0</v>
      </c>
      <c r="X26" s="950">
        <f>SUM(X20:X25)</f>
        <v>0</v>
      </c>
      <c r="Y26" s="183"/>
      <c r="Z26" s="791"/>
      <c r="AA26" s="791"/>
      <c r="AB26" s="791"/>
    </row>
    <row r="27" spans="2:28" ht="3.75" customHeight="1">
      <c r="B27" s="895"/>
      <c r="C27" s="932"/>
      <c r="D27" s="932"/>
      <c r="E27" s="932"/>
      <c r="F27" s="932"/>
      <c r="G27" s="932"/>
      <c r="H27" s="932"/>
      <c r="I27" s="181"/>
      <c r="J27" s="184"/>
      <c r="K27" s="897"/>
      <c r="L27" s="951"/>
      <c r="M27" s="951"/>
      <c r="N27" s="951"/>
      <c r="O27" s="951"/>
      <c r="P27" s="951"/>
      <c r="Q27" s="951"/>
      <c r="R27" s="897"/>
      <c r="S27" s="951"/>
      <c r="T27" s="928"/>
      <c r="U27" s="951"/>
      <c r="V27" s="951"/>
      <c r="W27" s="951"/>
      <c r="X27" s="951"/>
      <c r="Y27" s="183"/>
      <c r="Z27" s="791"/>
      <c r="AA27" s="791"/>
      <c r="AB27" s="791"/>
    </row>
    <row r="28" spans="2:28" ht="14.45" thickBot="1">
      <c r="B28" s="895"/>
      <c r="C28" s="909" t="s">
        <v>346</v>
      </c>
      <c r="D28" s="909"/>
      <c r="E28" s="909"/>
      <c r="F28" s="909"/>
      <c r="G28" s="909"/>
      <c r="H28" s="910"/>
      <c r="I28" s="910"/>
      <c r="J28" s="910"/>
      <c r="K28" s="910"/>
      <c r="L28" s="181"/>
      <c r="M28" s="897"/>
      <c r="N28" s="897"/>
      <c r="O28" s="897"/>
      <c r="P28" s="897"/>
      <c r="Q28" s="911"/>
      <c r="R28" s="912"/>
      <c r="S28" s="912"/>
      <c r="T28" s="905"/>
      <c r="U28" s="897"/>
      <c r="V28" s="912"/>
      <c r="W28" s="912"/>
      <c r="X28" s="912"/>
      <c r="Y28" s="183"/>
      <c r="Z28" s="791"/>
      <c r="AA28" s="791"/>
      <c r="AB28" s="791"/>
    </row>
    <row r="29" spans="2:28">
      <c r="B29" s="895"/>
      <c r="C29" s="897"/>
      <c r="D29" s="952" t="s">
        <v>347</v>
      </c>
      <c r="E29" s="952"/>
      <c r="F29" s="952"/>
      <c r="G29" s="952"/>
      <c r="H29" s="952"/>
      <c r="I29" s="914" t="str">
        <f t="shared" ref="I29:I45" si="5">IFERROR(J29/J$126," ")</f>
        <v xml:space="preserve"> </v>
      </c>
      <c r="J29" s="915">
        <f t="shared" ref="J29:J44" si="6">K29+U29</f>
        <v>0</v>
      </c>
      <c r="K29" s="953">
        <f>SUM(L29:S29)</f>
        <v>0</v>
      </c>
      <c r="L29" s="921"/>
      <c r="M29" s="954"/>
      <c r="N29" s="954"/>
      <c r="O29" s="954"/>
      <c r="P29" s="954"/>
      <c r="Q29" s="954"/>
      <c r="R29" s="954"/>
      <c r="S29" s="954"/>
      <c r="T29" s="919"/>
      <c r="U29" s="955">
        <f t="shared" ref="U29:U44" si="7">SUM(V29:X29)</f>
        <v>0</v>
      </c>
      <c r="V29" s="921"/>
      <c r="W29" s="1337"/>
      <c r="X29" s="922"/>
      <c r="Y29" s="183"/>
      <c r="Z29" s="791"/>
      <c r="AA29" s="791"/>
      <c r="AB29" s="791"/>
    </row>
    <row r="30" spans="2:28">
      <c r="B30" s="895"/>
      <c r="C30" s="897"/>
      <c r="D30" s="932" t="s">
        <v>348</v>
      </c>
      <c r="E30" s="932"/>
      <c r="F30" s="932"/>
      <c r="G30" s="932"/>
      <c r="H30" s="932"/>
      <c r="I30" s="923" t="str">
        <f t="shared" si="5"/>
        <v xml:space="preserve"> </v>
      </c>
      <c r="J30" s="924">
        <f t="shared" si="6"/>
        <v>0</v>
      </c>
      <c r="K30" s="956">
        <f>SUM(L30:S30)</f>
        <v>0</v>
      </c>
      <c r="L30" s="957"/>
      <c r="M30" s="958"/>
      <c r="N30" s="958"/>
      <c r="O30" s="958"/>
      <c r="P30" s="958"/>
      <c r="Q30" s="958"/>
      <c r="R30" s="958"/>
      <c r="S30" s="958"/>
      <c r="T30" s="928"/>
      <c r="U30" s="929">
        <f t="shared" si="7"/>
        <v>0</v>
      </c>
      <c r="V30" s="930"/>
      <c r="W30" s="1338"/>
      <c r="X30" s="931"/>
      <c r="Y30" s="183"/>
      <c r="Z30" s="791"/>
      <c r="AA30" s="791"/>
      <c r="AB30" s="791"/>
    </row>
    <row r="31" spans="2:28">
      <c r="B31" s="895"/>
      <c r="C31" s="897"/>
      <c r="D31" s="932" t="s">
        <v>167</v>
      </c>
      <c r="E31" s="932"/>
      <c r="F31" s="932"/>
      <c r="G31" s="932"/>
      <c r="H31" s="932"/>
      <c r="I31" s="923" t="str">
        <f t="shared" si="5"/>
        <v xml:space="preserve"> </v>
      </c>
      <c r="J31" s="924">
        <f t="shared" si="6"/>
        <v>0</v>
      </c>
      <c r="K31" s="959">
        <f t="shared" ref="K31:K44" si="8">SUM(L31:S31)</f>
        <v>0</v>
      </c>
      <c r="L31" s="930"/>
      <c r="M31" s="958"/>
      <c r="N31" s="958"/>
      <c r="O31" s="958"/>
      <c r="P31" s="958"/>
      <c r="Q31" s="958"/>
      <c r="R31" s="958"/>
      <c r="S31" s="958"/>
      <c r="T31" s="928"/>
      <c r="U31" s="929">
        <f t="shared" si="7"/>
        <v>0</v>
      </c>
      <c r="V31" s="930"/>
      <c r="W31" s="1338"/>
      <c r="X31" s="931"/>
      <c r="Y31" s="183"/>
      <c r="Z31" s="791"/>
      <c r="AA31" s="791"/>
      <c r="AB31" s="791"/>
    </row>
    <row r="32" spans="2:28">
      <c r="B32" s="895"/>
      <c r="C32" s="897"/>
      <c r="D32" s="932" t="s">
        <v>349</v>
      </c>
      <c r="E32" s="932"/>
      <c r="F32" s="932"/>
      <c r="G32" s="932"/>
      <c r="H32" s="932"/>
      <c r="I32" s="923" t="str">
        <f t="shared" si="5"/>
        <v xml:space="preserve"> </v>
      </c>
      <c r="J32" s="924">
        <f t="shared" si="6"/>
        <v>0</v>
      </c>
      <c r="K32" s="959">
        <f t="shared" si="8"/>
        <v>0</v>
      </c>
      <c r="L32" s="930"/>
      <c r="M32" s="958"/>
      <c r="N32" s="958"/>
      <c r="O32" s="958"/>
      <c r="P32" s="958"/>
      <c r="Q32" s="958"/>
      <c r="R32" s="958"/>
      <c r="S32" s="958"/>
      <c r="T32" s="928"/>
      <c r="U32" s="929">
        <f t="shared" si="7"/>
        <v>0</v>
      </c>
      <c r="V32" s="930"/>
      <c r="W32" s="1338"/>
      <c r="X32" s="931"/>
      <c r="Y32" s="183"/>
      <c r="Z32" s="791"/>
      <c r="AA32" s="791"/>
      <c r="AB32" s="791"/>
    </row>
    <row r="33" spans="2:28">
      <c r="B33" s="895"/>
      <c r="C33" s="897"/>
      <c r="D33" s="932" t="s">
        <v>350</v>
      </c>
      <c r="E33" s="932"/>
      <c r="F33" s="932"/>
      <c r="G33" s="932"/>
      <c r="H33" s="932"/>
      <c r="I33" s="923" t="str">
        <f t="shared" si="5"/>
        <v xml:space="preserve"> </v>
      </c>
      <c r="J33" s="924">
        <f t="shared" si="6"/>
        <v>0</v>
      </c>
      <c r="K33" s="959">
        <f t="shared" si="8"/>
        <v>0</v>
      </c>
      <c r="L33" s="930"/>
      <c r="M33" s="958"/>
      <c r="N33" s="958"/>
      <c r="O33" s="958"/>
      <c r="P33" s="958"/>
      <c r="Q33" s="958"/>
      <c r="R33" s="958"/>
      <c r="S33" s="958"/>
      <c r="T33" s="928"/>
      <c r="U33" s="929">
        <f t="shared" si="7"/>
        <v>0</v>
      </c>
      <c r="V33" s="930"/>
      <c r="W33" s="1338"/>
      <c r="X33" s="931"/>
      <c r="Y33" s="183"/>
      <c r="Z33" s="791"/>
      <c r="AA33" s="791"/>
      <c r="AB33" s="791"/>
    </row>
    <row r="34" spans="2:28">
      <c r="B34" s="895"/>
      <c r="C34" s="897"/>
      <c r="D34" s="932" t="s">
        <v>351</v>
      </c>
      <c r="E34" s="932"/>
      <c r="F34" s="932"/>
      <c r="G34" s="960" t="str">
        <f>IFERROR(J34/(J30+J32+J33+J42),"")</f>
        <v/>
      </c>
      <c r="H34" s="961"/>
      <c r="I34" s="923" t="str">
        <f t="shared" si="5"/>
        <v xml:space="preserve"> </v>
      </c>
      <c r="J34" s="924">
        <f t="shared" si="6"/>
        <v>0</v>
      </c>
      <c r="K34" s="959">
        <f t="shared" si="8"/>
        <v>0</v>
      </c>
      <c r="L34" s="930"/>
      <c r="M34" s="958"/>
      <c r="N34" s="958"/>
      <c r="O34" s="958"/>
      <c r="P34" s="958"/>
      <c r="Q34" s="958"/>
      <c r="R34" s="958"/>
      <c r="S34" s="958"/>
      <c r="T34" s="928"/>
      <c r="U34" s="929">
        <f t="shared" si="7"/>
        <v>0</v>
      </c>
      <c r="V34" s="930"/>
      <c r="W34" s="1338"/>
      <c r="X34" s="931"/>
      <c r="Y34" s="183"/>
      <c r="Z34" s="791"/>
      <c r="AA34" s="791"/>
      <c r="AB34" s="791"/>
    </row>
    <row r="35" spans="2:28">
      <c r="B35" s="895"/>
      <c r="C35" s="897"/>
      <c r="D35" s="932" t="s">
        <v>352</v>
      </c>
      <c r="E35" s="932"/>
      <c r="F35" s="932"/>
      <c r="G35" s="960" t="str">
        <f>IFERROR(J35/(J31+J32+J33+J42),"")</f>
        <v/>
      </c>
      <c r="H35" s="961"/>
      <c r="I35" s="923" t="str">
        <f t="shared" si="5"/>
        <v xml:space="preserve"> </v>
      </c>
      <c r="J35" s="924">
        <f t="shared" si="6"/>
        <v>0</v>
      </c>
      <c r="K35" s="959">
        <f t="shared" si="8"/>
        <v>0</v>
      </c>
      <c r="L35" s="930"/>
      <c r="M35" s="958"/>
      <c r="N35" s="958"/>
      <c r="O35" s="958"/>
      <c r="P35" s="958"/>
      <c r="Q35" s="958"/>
      <c r="R35" s="958"/>
      <c r="S35" s="958"/>
      <c r="T35" s="928"/>
      <c r="U35" s="929">
        <f t="shared" si="7"/>
        <v>0</v>
      </c>
      <c r="V35" s="930"/>
      <c r="W35" s="1338"/>
      <c r="X35" s="931"/>
      <c r="Y35" s="183"/>
      <c r="Z35" s="791"/>
      <c r="AA35" s="791"/>
      <c r="AB35" s="791"/>
    </row>
    <row r="36" spans="2:28">
      <c r="B36" s="895"/>
      <c r="C36" s="897"/>
      <c r="D36" s="932" t="s">
        <v>353</v>
      </c>
      <c r="E36" s="932"/>
      <c r="F36" s="932"/>
      <c r="G36" s="932"/>
      <c r="H36" s="932"/>
      <c r="I36" s="923" t="str">
        <f t="shared" si="5"/>
        <v xml:space="preserve"> </v>
      </c>
      <c r="J36" s="924">
        <f t="shared" si="6"/>
        <v>0</v>
      </c>
      <c r="K36" s="959">
        <f t="shared" si="8"/>
        <v>0</v>
      </c>
      <c r="L36" s="930"/>
      <c r="M36" s="958"/>
      <c r="N36" s="958"/>
      <c r="O36" s="958"/>
      <c r="P36" s="958"/>
      <c r="Q36" s="958"/>
      <c r="R36" s="958"/>
      <c r="S36" s="958"/>
      <c r="T36" s="928"/>
      <c r="U36" s="929">
        <f t="shared" si="7"/>
        <v>0</v>
      </c>
      <c r="V36" s="930"/>
      <c r="W36" s="1338"/>
      <c r="X36" s="931"/>
      <c r="Y36" s="183"/>
      <c r="Z36" s="791"/>
      <c r="AA36" s="791"/>
      <c r="AB36" s="791"/>
    </row>
    <row r="37" spans="2:28">
      <c r="B37" s="895"/>
      <c r="C37" s="897"/>
      <c r="D37" s="932" t="s">
        <v>354</v>
      </c>
      <c r="E37" s="932"/>
      <c r="F37" s="932"/>
      <c r="G37" s="932"/>
      <c r="H37" s="932"/>
      <c r="I37" s="923" t="str">
        <f t="shared" si="5"/>
        <v xml:space="preserve"> </v>
      </c>
      <c r="J37" s="924">
        <f t="shared" si="6"/>
        <v>0</v>
      </c>
      <c r="K37" s="959">
        <f t="shared" si="8"/>
        <v>0</v>
      </c>
      <c r="L37" s="930"/>
      <c r="M37" s="958"/>
      <c r="N37" s="958"/>
      <c r="O37" s="958"/>
      <c r="P37" s="958"/>
      <c r="Q37" s="958"/>
      <c r="R37" s="958"/>
      <c r="S37" s="958"/>
      <c r="T37" s="928"/>
      <c r="U37" s="929">
        <f t="shared" si="7"/>
        <v>0</v>
      </c>
      <c r="V37" s="930"/>
      <c r="W37" s="1338"/>
      <c r="X37" s="931"/>
      <c r="Y37" s="183"/>
      <c r="Z37" s="791"/>
      <c r="AA37" s="791"/>
      <c r="AB37" s="791"/>
    </row>
    <row r="38" spans="2:28">
      <c r="B38" s="895"/>
      <c r="C38" s="897"/>
      <c r="D38" s="932" t="s">
        <v>355</v>
      </c>
      <c r="E38" s="932"/>
      <c r="F38" s="932"/>
      <c r="G38" s="932"/>
      <c r="H38" s="932"/>
      <c r="I38" s="923" t="str">
        <f t="shared" si="5"/>
        <v xml:space="preserve"> </v>
      </c>
      <c r="J38" s="924">
        <f t="shared" si="6"/>
        <v>0</v>
      </c>
      <c r="K38" s="959">
        <f t="shared" si="8"/>
        <v>0</v>
      </c>
      <c r="L38" s="930"/>
      <c r="M38" s="958"/>
      <c r="N38" s="958"/>
      <c r="O38" s="958"/>
      <c r="P38" s="958"/>
      <c r="Q38" s="958"/>
      <c r="R38" s="958"/>
      <c r="S38" s="958"/>
      <c r="T38" s="928"/>
      <c r="U38" s="929">
        <f t="shared" si="7"/>
        <v>0</v>
      </c>
      <c r="V38" s="930"/>
      <c r="W38" s="1338"/>
      <c r="X38" s="931"/>
      <c r="Y38" s="183"/>
      <c r="Z38" s="791"/>
      <c r="AA38" s="791"/>
      <c r="AB38" s="791"/>
    </row>
    <row r="39" spans="2:28">
      <c r="B39" s="895"/>
      <c r="C39" s="897"/>
      <c r="D39" s="932" t="s">
        <v>356</v>
      </c>
      <c r="E39" s="932"/>
      <c r="F39" s="932"/>
      <c r="G39" s="932"/>
      <c r="H39" s="932"/>
      <c r="I39" s="923" t="str">
        <f t="shared" si="5"/>
        <v xml:space="preserve"> </v>
      </c>
      <c r="J39" s="924">
        <f t="shared" si="6"/>
        <v>0</v>
      </c>
      <c r="K39" s="959">
        <f t="shared" si="8"/>
        <v>0</v>
      </c>
      <c r="L39" s="930"/>
      <c r="M39" s="958"/>
      <c r="N39" s="958"/>
      <c r="O39" s="958"/>
      <c r="P39" s="958"/>
      <c r="Q39" s="958"/>
      <c r="R39" s="958"/>
      <c r="S39" s="958"/>
      <c r="T39" s="928"/>
      <c r="U39" s="929">
        <f t="shared" si="7"/>
        <v>0</v>
      </c>
      <c r="V39" s="930"/>
      <c r="W39" s="1338"/>
      <c r="X39" s="931"/>
      <c r="Y39" s="183"/>
      <c r="Z39" s="791"/>
      <c r="AA39" s="791"/>
      <c r="AB39" s="791"/>
    </row>
    <row r="40" spans="2:28">
      <c r="B40" s="895"/>
      <c r="C40" s="897"/>
      <c r="D40" s="932" t="s">
        <v>357</v>
      </c>
      <c r="E40" s="932"/>
      <c r="F40" s="932"/>
      <c r="G40" s="932"/>
      <c r="H40" s="932"/>
      <c r="I40" s="923" t="str">
        <f t="shared" si="5"/>
        <v xml:space="preserve"> </v>
      </c>
      <c r="J40" s="924">
        <f>K40+U40</f>
        <v>0</v>
      </c>
      <c r="K40" s="959">
        <f t="shared" si="8"/>
        <v>0</v>
      </c>
      <c r="L40" s="930"/>
      <c r="M40" s="958"/>
      <c r="N40" s="958"/>
      <c r="O40" s="958"/>
      <c r="P40" s="958"/>
      <c r="Q40" s="958"/>
      <c r="R40" s="958"/>
      <c r="S40" s="958"/>
      <c r="T40" s="928"/>
      <c r="U40" s="929">
        <f t="shared" si="7"/>
        <v>0</v>
      </c>
      <c r="V40" s="930"/>
      <c r="W40" s="1338"/>
      <c r="X40" s="931"/>
      <c r="Y40" s="183"/>
      <c r="Z40" s="791"/>
      <c r="AA40" s="791"/>
      <c r="AB40" s="791"/>
    </row>
    <row r="41" spans="2:28">
      <c r="B41" s="895"/>
      <c r="C41" s="897"/>
      <c r="D41" s="932" t="s">
        <v>358</v>
      </c>
      <c r="E41" s="932"/>
      <c r="F41" s="932"/>
      <c r="G41" s="932"/>
      <c r="H41" s="932"/>
      <c r="I41" s="923" t="str">
        <f t="shared" si="5"/>
        <v xml:space="preserve"> </v>
      </c>
      <c r="J41" s="924">
        <f t="shared" si="6"/>
        <v>0</v>
      </c>
      <c r="K41" s="959">
        <f t="shared" si="8"/>
        <v>0</v>
      </c>
      <c r="L41" s="930"/>
      <c r="M41" s="958"/>
      <c r="N41" s="958"/>
      <c r="O41" s="958"/>
      <c r="P41" s="958"/>
      <c r="Q41" s="958"/>
      <c r="R41" s="958"/>
      <c r="S41" s="958"/>
      <c r="T41" s="928"/>
      <c r="U41" s="929">
        <f t="shared" si="7"/>
        <v>0</v>
      </c>
      <c r="V41" s="930"/>
      <c r="W41" s="1338"/>
      <c r="X41" s="931"/>
      <c r="Y41" s="183"/>
      <c r="Z41" s="791"/>
      <c r="AA41" s="791"/>
      <c r="AB41" s="791"/>
    </row>
    <row r="42" spans="2:28">
      <c r="B42" s="895"/>
      <c r="C42" s="897"/>
      <c r="D42" s="932" t="s">
        <v>359</v>
      </c>
      <c r="E42" s="932"/>
      <c r="F42" s="932"/>
      <c r="G42" s="932"/>
      <c r="H42" s="932"/>
      <c r="I42" s="923" t="str">
        <f t="shared" si="5"/>
        <v xml:space="preserve"> </v>
      </c>
      <c r="J42" s="924">
        <f t="shared" si="6"/>
        <v>0</v>
      </c>
      <c r="K42" s="959">
        <f t="shared" si="8"/>
        <v>0</v>
      </c>
      <c r="L42" s="930"/>
      <c r="M42" s="958"/>
      <c r="N42" s="958"/>
      <c r="O42" s="958"/>
      <c r="P42" s="958"/>
      <c r="Q42" s="958"/>
      <c r="R42" s="958"/>
      <c r="S42" s="958"/>
      <c r="T42" s="928"/>
      <c r="U42" s="929">
        <f t="shared" si="7"/>
        <v>0</v>
      </c>
      <c r="V42" s="930"/>
      <c r="W42" s="1338"/>
      <c r="X42" s="931"/>
      <c r="Y42" s="183"/>
      <c r="Z42" s="791"/>
      <c r="AA42" s="791"/>
      <c r="AB42" s="791"/>
    </row>
    <row r="43" spans="2:28">
      <c r="B43" s="895"/>
      <c r="C43" s="897"/>
      <c r="D43" s="932" t="s">
        <v>360</v>
      </c>
      <c r="E43" s="932"/>
      <c r="F43" s="932"/>
      <c r="G43" s="932"/>
      <c r="H43" s="932"/>
      <c r="I43" s="923" t="str">
        <f t="shared" si="5"/>
        <v xml:space="preserve"> </v>
      </c>
      <c r="J43" s="924">
        <f t="shared" si="6"/>
        <v>0</v>
      </c>
      <c r="K43" s="959">
        <f t="shared" si="8"/>
        <v>0</v>
      </c>
      <c r="L43" s="930"/>
      <c r="M43" s="958"/>
      <c r="N43" s="958"/>
      <c r="O43" s="958"/>
      <c r="P43" s="958"/>
      <c r="Q43" s="958"/>
      <c r="R43" s="958"/>
      <c r="S43" s="958"/>
      <c r="T43" s="928"/>
      <c r="U43" s="929">
        <f t="shared" si="7"/>
        <v>0</v>
      </c>
      <c r="V43" s="930"/>
      <c r="W43" s="1338"/>
      <c r="X43" s="931"/>
      <c r="Y43" s="183"/>
      <c r="Z43" s="791"/>
      <c r="AA43" s="791"/>
      <c r="AB43" s="791"/>
    </row>
    <row r="44" spans="2:28">
      <c r="B44" s="895"/>
      <c r="C44" s="897"/>
      <c r="D44" s="933" t="s">
        <v>344</v>
      </c>
      <c r="E44" s="1463"/>
      <c r="F44" s="1464"/>
      <c r="G44" s="1465"/>
      <c r="H44" s="933"/>
      <c r="I44" s="923" t="str">
        <f t="shared" si="5"/>
        <v xml:space="preserve"> </v>
      </c>
      <c r="J44" s="935">
        <f t="shared" si="6"/>
        <v>0</v>
      </c>
      <c r="K44" s="962">
        <f t="shared" si="8"/>
        <v>0</v>
      </c>
      <c r="L44" s="963"/>
      <c r="M44" s="964"/>
      <c r="N44" s="964"/>
      <c r="O44" s="964"/>
      <c r="P44" s="964"/>
      <c r="Q44" s="964"/>
      <c r="R44" s="964"/>
      <c r="S44" s="964"/>
      <c r="T44" s="928"/>
      <c r="U44" s="965">
        <f t="shared" si="7"/>
        <v>0</v>
      </c>
      <c r="V44" s="963"/>
      <c r="W44" s="1340"/>
      <c r="X44" s="966"/>
      <c r="Y44" s="183"/>
      <c r="Z44" s="791"/>
      <c r="AA44" s="791"/>
      <c r="AB44" s="791"/>
    </row>
    <row r="45" spans="2:28" ht="14.45" thickBot="1">
      <c r="B45" s="895"/>
      <c r="C45" s="897"/>
      <c r="D45" s="932"/>
      <c r="E45" s="932"/>
      <c r="F45" s="932"/>
      <c r="G45" s="942" t="s">
        <v>345</v>
      </c>
      <c r="H45" s="942"/>
      <c r="I45" s="943" t="str">
        <f t="shared" si="5"/>
        <v xml:space="preserve"> </v>
      </c>
      <c r="J45" s="944">
        <f t="shared" ref="J45:S45" si="9">SUM(J29:J44)</f>
        <v>0</v>
      </c>
      <c r="K45" s="945">
        <f t="shared" si="9"/>
        <v>0</v>
      </c>
      <c r="L45" s="946">
        <f>SUM(L29:L44)</f>
        <v>0</v>
      </c>
      <c r="M45" s="947">
        <f t="shared" si="9"/>
        <v>0</v>
      </c>
      <c r="N45" s="947">
        <f t="shared" si="9"/>
        <v>0</v>
      </c>
      <c r="O45" s="947">
        <f t="shared" si="9"/>
        <v>0</v>
      </c>
      <c r="P45" s="947">
        <f t="shared" si="9"/>
        <v>0</v>
      </c>
      <c r="Q45" s="947">
        <f t="shared" si="9"/>
        <v>0</v>
      </c>
      <c r="R45" s="947">
        <f t="shared" si="9"/>
        <v>0</v>
      </c>
      <c r="S45" s="947">
        <f t="shared" si="9"/>
        <v>0</v>
      </c>
      <c r="T45" s="948"/>
      <c r="U45" s="949">
        <f>SUM(U29:U44)</f>
        <v>0</v>
      </c>
      <c r="V45" s="946">
        <f>SUM(V29:V44)</f>
        <v>0</v>
      </c>
      <c r="W45" s="946">
        <f>SUM(W29:W44)</f>
        <v>0</v>
      </c>
      <c r="X45" s="950">
        <f>SUM(X29:X44)</f>
        <v>0</v>
      </c>
      <c r="Y45" s="183"/>
      <c r="Z45" s="791"/>
      <c r="AA45" s="791"/>
      <c r="AB45" s="791"/>
    </row>
    <row r="46" spans="2:28" ht="9" customHeight="1" thickBot="1">
      <c r="B46" s="967"/>
      <c r="C46" s="968"/>
      <c r="D46" s="968"/>
      <c r="E46" s="968"/>
      <c r="F46" s="968"/>
      <c r="G46" s="968"/>
      <c r="H46" s="968"/>
      <c r="I46" s="185"/>
      <c r="J46" s="186"/>
      <c r="K46" s="969"/>
      <c r="L46" s="970"/>
      <c r="M46" s="971"/>
      <c r="N46" s="971"/>
      <c r="O46" s="971"/>
      <c r="P46" s="971"/>
      <c r="Q46" s="971"/>
      <c r="R46" s="969"/>
      <c r="S46" s="971"/>
      <c r="T46" s="972"/>
      <c r="U46" s="971"/>
      <c r="V46" s="970"/>
      <c r="W46" s="970"/>
      <c r="X46" s="971"/>
      <c r="Y46" s="187"/>
      <c r="Z46" s="791"/>
      <c r="AA46" s="791"/>
      <c r="AB46" s="791"/>
    </row>
    <row r="47" spans="2:28" ht="14.45" thickBot="1">
      <c r="B47" s="895"/>
      <c r="C47" s="909" t="s">
        <v>361</v>
      </c>
      <c r="D47" s="909"/>
      <c r="E47" s="909"/>
      <c r="F47" s="909"/>
      <c r="G47" s="909"/>
      <c r="H47" s="910"/>
      <c r="I47" s="910"/>
      <c r="J47" s="910"/>
      <c r="K47" s="910"/>
      <c r="L47" s="181"/>
      <c r="M47" s="897"/>
      <c r="N47" s="897"/>
      <c r="O47" s="897"/>
      <c r="P47" s="897"/>
      <c r="Q47" s="911"/>
      <c r="R47" s="912"/>
      <c r="S47" s="912"/>
      <c r="T47" s="905"/>
      <c r="U47" s="897"/>
      <c r="V47" s="912"/>
      <c r="W47" s="912"/>
      <c r="X47" s="912"/>
      <c r="Y47" s="183"/>
      <c r="Z47" s="791"/>
      <c r="AA47" s="791"/>
      <c r="AB47" s="791"/>
    </row>
    <row r="48" spans="2:28">
      <c r="B48" s="895"/>
      <c r="C48" s="897"/>
      <c r="D48" s="952" t="s">
        <v>362</v>
      </c>
      <c r="E48" s="952"/>
      <c r="F48" s="952"/>
      <c r="G48" s="952"/>
      <c r="H48" s="952"/>
      <c r="I48" s="914" t="str">
        <f t="shared" ref="I48:I61" si="10">IFERROR(J48/J$126," ")</f>
        <v xml:space="preserve"> </v>
      </c>
      <c r="J48" s="915">
        <f t="shared" ref="J48:J60" si="11">K48+U48</f>
        <v>0</v>
      </c>
      <c r="K48" s="953">
        <f t="shared" ref="K48:K60" si="12">SUM(L48:S48)</f>
        <v>0</v>
      </c>
      <c r="L48" s="921"/>
      <c r="M48" s="954"/>
      <c r="N48" s="954"/>
      <c r="O48" s="954"/>
      <c r="P48" s="954"/>
      <c r="Q48" s="954"/>
      <c r="R48" s="954"/>
      <c r="S48" s="954"/>
      <c r="T48" s="919"/>
      <c r="U48" s="955">
        <f t="shared" ref="U48:U60" si="13">SUM(V48:X48)</f>
        <v>0</v>
      </c>
      <c r="V48" s="921"/>
      <c r="W48" s="1337"/>
      <c r="X48" s="922"/>
      <c r="Y48" s="183"/>
      <c r="Z48" s="791"/>
      <c r="AA48" s="791"/>
      <c r="AB48" s="791"/>
    </row>
    <row r="49" spans="2:28">
      <c r="B49" s="895"/>
      <c r="C49" s="897"/>
      <c r="D49" s="932" t="s">
        <v>25</v>
      </c>
      <c r="E49" s="932"/>
      <c r="F49" s="932"/>
      <c r="G49" s="932"/>
      <c r="H49" s="932"/>
      <c r="I49" s="923" t="str">
        <f t="shared" si="10"/>
        <v xml:space="preserve"> </v>
      </c>
      <c r="J49" s="924">
        <f t="shared" si="11"/>
        <v>0</v>
      </c>
      <c r="K49" s="959">
        <f t="shared" si="12"/>
        <v>0</v>
      </c>
      <c r="L49" s="930"/>
      <c r="M49" s="958"/>
      <c r="N49" s="958"/>
      <c r="O49" s="958"/>
      <c r="P49" s="958"/>
      <c r="Q49" s="958"/>
      <c r="R49" s="958"/>
      <c r="S49" s="958"/>
      <c r="T49" s="928"/>
      <c r="U49" s="929">
        <f t="shared" si="13"/>
        <v>0</v>
      </c>
      <c r="V49" s="930"/>
      <c r="W49" s="1338"/>
      <c r="X49" s="931"/>
      <c r="Y49" s="183"/>
      <c r="Z49" s="791"/>
      <c r="AA49" s="791"/>
      <c r="AB49" s="791"/>
    </row>
    <row r="50" spans="2:28">
      <c r="B50" s="895"/>
      <c r="C50" s="897"/>
      <c r="D50" s="932" t="s">
        <v>363</v>
      </c>
      <c r="E50" s="932"/>
      <c r="F50" s="932"/>
      <c r="G50" s="932"/>
      <c r="H50" s="932"/>
      <c r="I50" s="923" t="str">
        <f t="shared" si="10"/>
        <v xml:space="preserve"> </v>
      </c>
      <c r="J50" s="924">
        <f t="shared" si="11"/>
        <v>0</v>
      </c>
      <c r="K50" s="959">
        <f t="shared" si="12"/>
        <v>0</v>
      </c>
      <c r="L50" s="930"/>
      <c r="M50" s="958"/>
      <c r="N50" s="958"/>
      <c r="O50" s="958"/>
      <c r="P50" s="958"/>
      <c r="Q50" s="958"/>
      <c r="R50" s="958"/>
      <c r="S50" s="958"/>
      <c r="T50" s="928"/>
      <c r="U50" s="929">
        <f t="shared" si="13"/>
        <v>0</v>
      </c>
      <c r="V50" s="930"/>
      <c r="W50" s="1338"/>
      <c r="X50" s="931"/>
      <c r="Y50" s="183"/>
      <c r="Z50" s="791"/>
      <c r="AA50" s="791"/>
      <c r="AB50" s="791"/>
    </row>
    <row r="51" spans="2:28">
      <c r="B51" s="895"/>
      <c r="C51" s="897"/>
      <c r="D51" s="932" t="s">
        <v>364</v>
      </c>
      <c r="E51" s="932"/>
      <c r="F51" s="932"/>
      <c r="G51" s="932"/>
      <c r="H51" s="932"/>
      <c r="I51" s="923" t="str">
        <f t="shared" si="10"/>
        <v xml:space="preserve"> </v>
      </c>
      <c r="J51" s="924">
        <f t="shared" si="11"/>
        <v>0</v>
      </c>
      <c r="K51" s="959">
        <f t="shared" si="12"/>
        <v>0</v>
      </c>
      <c r="L51" s="930"/>
      <c r="M51" s="958"/>
      <c r="N51" s="958"/>
      <c r="O51" s="958"/>
      <c r="P51" s="958"/>
      <c r="Q51" s="958"/>
      <c r="R51" s="958"/>
      <c r="S51" s="958"/>
      <c r="T51" s="928"/>
      <c r="U51" s="929">
        <f t="shared" si="13"/>
        <v>0</v>
      </c>
      <c r="V51" s="930"/>
      <c r="W51" s="1338"/>
      <c r="X51" s="931"/>
      <c r="Y51" s="183"/>
      <c r="Z51" s="791"/>
      <c r="AA51" s="791"/>
      <c r="AB51" s="791"/>
    </row>
    <row r="52" spans="2:28">
      <c r="B52" s="895"/>
      <c r="C52" s="897"/>
      <c r="D52" s="933" t="s">
        <v>365</v>
      </c>
      <c r="E52" s="933"/>
      <c r="F52" s="933"/>
      <c r="G52" s="933"/>
      <c r="H52" s="933"/>
      <c r="I52" s="923" t="str">
        <f t="shared" si="10"/>
        <v xml:space="preserve"> </v>
      </c>
      <c r="J52" s="924">
        <f t="shared" si="11"/>
        <v>0</v>
      </c>
      <c r="K52" s="959">
        <f t="shared" si="12"/>
        <v>0</v>
      </c>
      <c r="L52" s="930"/>
      <c r="M52" s="958"/>
      <c r="N52" s="958"/>
      <c r="O52" s="958"/>
      <c r="P52" s="958"/>
      <c r="Q52" s="958"/>
      <c r="R52" s="958"/>
      <c r="S52" s="958"/>
      <c r="T52" s="928"/>
      <c r="U52" s="929">
        <f t="shared" si="13"/>
        <v>0</v>
      </c>
      <c r="V52" s="930"/>
      <c r="W52" s="1338"/>
      <c r="X52" s="931"/>
      <c r="Y52" s="183"/>
      <c r="Z52" s="791"/>
      <c r="AA52" s="791"/>
      <c r="AB52" s="791"/>
    </row>
    <row r="53" spans="2:28">
      <c r="B53" s="895"/>
      <c r="C53" s="897"/>
      <c r="D53" s="932" t="s">
        <v>366</v>
      </c>
      <c r="E53" s="932"/>
      <c r="F53" s="932"/>
      <c r="G53" s="932"/>
      <c r="H53" s="932"/>
      <c r="I53" s="923" t="str">
        <f t="shared" si="10"/>
        <v xml:space="preserve"> </v>
      </c>
      <c r="J53" s="924">
        <f t="shared" si="11"/>
        <v>0</v>
      </c>
      <c r="K53" s="959">
        <f t="shared" si="12"/>
        <v>0</v>
      </c>
      <c r="L53" s="930"/>
      <c r="M53" s="958"/>
      <c r="N53" s="958"/>
      <c r="O53" s="958"/>
      <c r="P53" s="958"/>
      <c r="Q53" s="958"/>
      <c r="R53" s="958"/>
      <c r="S53" s="958"/>
      <c r="T53" s="928"/>
      <c r="U53" s="929">
        <f t="shared" si="13"/>
        <v>0</v>
      </c>
      <c r="V53" s="930"/>
      <c r="W53" s="1338"/>
      <c r="X53" s="931"/>
      <c r="Y53" s="183"/>
      <c r="Z53" s="791"/>
      <c r="AA53" s="791"/>
      <c r="AB53" s="791"/>
    </row>
    <row r="54" spans="2:28">
      <c r="B54" s="895"/>
      <c r="C54" s="897"/>
      <c r="D54" s="932" t="s">
        <v>367</v>
      </c>
      <c r="E54" s="932"/>
      <c r="F54" s="932"/>
      <c r="G54" s="932"/>
      <c r="H54" s="932"/>
      <c r="I54" s="923" t="str">
        <f t="shared" si="10"/>
        <v xml:space="preserve"> </v>
      </c>
      <c r="J54" s="924">
        <f t="shared" si="11"/>
        <v>0</v>
      </c>
      <c r="K54" s="959">
        <f t="shared" si="12"/>
        <v>0</v>
      </c>
      <c r="L54" s="930"/>
      <c r="M54" s="958"/>
      <c r="N54" s="958"/>
      <c r="O54" s="958"/>
      <c r="P54" s="958"/>
      <c r="Q54" s="958"/>
      <c r="R54" s="958"/>
      <c r="S54" s="958"/>
      <c r="T54" s="928"/>
      <c r="U54" s="929">
        <f t="shared" si="13"/>
        <v>0</v>
      </c>
      <c r="V54" s="930"/>
      <c r="W54" s="1338"/>
      <c r="X54" s="931"/>
      <c r="Y54" s="183"/>
      <c r="Z54" s="791"/>
      <c r="AA54" s="791"/>
      <c r="AB54" s="791"/>
    </row>
    <row r="55" spans="2:28">
      <c r="B55" s="895"/>
      <c r="C55" s="897"/>
      <c r="D55" s="932" t="s">
        <v>368</v>
      </c>
      <c r="E55" s="932"/>
      <c r="F55" s="932"/>
      <c r="G55" s="932"/>
      <c r="H55" s="932"/>
      <c r="I55" s="923" t="str">
        <f t="shared" si="10"/>
        <v xml:space="preserve"> </v>
      </c>
      <c r="J55" s="924">
        <f t="shared" si="11"/>
        <v>0</v>
      </c>
      <c r="K55" s="959">
        <f t="shared" si="12"/>
        <v>0</v>
      </c>
      <c r="L55" s="930"/>
      <c r="M55" s="958"/>
      <c r="N55" s="958"/>
      <c r="O55" s="958"/>
      <c r="P55" s="958"/>
      <c r="Q55" s="958"/>
      <c r="R55" s="958"/>
      <c r="S55" s="958"/>
      <c r="T55" s="928"/>
      <c r="U55" s="929">
        <f t="shared" si="13"/>
        <v>0</v>
      </c>
      <c r="V55" s="930"/>
      <c r="W55" s="1338"/>
      <c r="X55" s="931"/>
      <c r="Y55" s="183"/>
      <c r="Z55" s="791"/>
      <c r="AA55" s="791"/>
      <c r="AB55" s="791"/>
    </row>
    <row r="56" spans="2:28">
      <c r="B56" s="895"/>
      <c r="C56" s="897"/>
      <c r="D56" s="933" t="s">
        <v>369</v>
      </c>
      <c r="E56" s="933"/>
      <c r="F56" s="933"/>
      <c r="G56" s="933"/>
      <c r="H56" s="933"/>
      <c r="I56" s="923" t="str">
        <f t="shared" si="10"/>
        <v xml:space="preserve"> </v>
      </c>
      <c r="J56" s="924">
        <f t="shared" si="11"/>
        <v>0</v>
      </c>
      <c r="K56" s="959">
        <f t="shared" si="12"/>
        <v>0</v>
      </c>
      <c r="L56" s="930"/>
      <c r="M56" s="958"/>
      <c r="N56" s="958"/>
      <c r="O56" s="958"/>
      <c r="P56" s="958"/>
      <c r="Q56" s="958"/>
      <c r="R56" s="958"/>
      <c r="S56" s="958"/>
      <c r="T56" s="928"/>
      <c r="U56" s="929">
        <f t="shared" si="13"/>
        <v>0</v>
      </c>
      <c r="V56" s="930"/>
      <c r="W56" s="1338"/>
      <c r="X56" s="931"/>
      <c r="Y56" s="183"/>
      <c r="Z56" s="791"/>
      <c r="AA56" s="791"/>
      <c r="AB56" s="791"/>
    </row>
    <row r="57" spans="2:28">
      <c r="B57" s="895"/>
      <c r="C57" s="897"/>
      <c r="D57" s="933" t="s">
        <v>370</v>
      </c>
      <c r="E57" s="933"/>
      <c r="F57" s="933"/>
      <c r="G57" s="933"/>
      <c r="H57" s="933"/>
      <c r="I57" s="923" t="str">
        <f t="shared" si="10"/>
        <v xml:space="preserve"> </v>
      </c>
      <c r="J57" s="924">
        <f t="shared" si="11"/>
        <v>0</v>
      </c>
      <c r="K57" s="959">
        <f t="shared" si="12"/>
        <v>0</v>
      </c>
      <c r="L57" s="930"/>
      <c r="M57" s="958"/>
      <c r="N57" s="958"/>
      <c r="O57" s="958"/>
      <c r="P57" s="958"/>
      <c r="Q57" s="958"/>
      <c r="R57" s="958"/>
      <c r="S57" s="958"/>
      <c r="T57" s="928"/>
      <c r="U57" s="929">
        <f t="shared" si="13"/>
        <v>0</v>
      </c>
      <c r="V57" s="930"/>
      <c r="W57" s="1338"/>
      <c r="X57" s="931"/>
      <c r="Y57" s="183"/>
      <c r="Z57" s="791"/>
      <c r="AA57" s="791"/>
      <c r="AB57" s="791"/>
    </row>
    <row r="58" spans="2:28">
      <c r="B58" s="895"/>
      <c r="C58" s="897"/>
      <c r="D58" s="933" t="s">
        <v>371</v>
      </c>
      <c r="E58" s="933"/>
      <c r="F58" s="933"/>
      <c r="G58" s="933"/>
      <c r="H58" s="933"/>
      <c r="I58" s="923" t="str">
        <f t="shared" si="10"/>
        <v xml:space="preserve"> </v>
      </c>
      <c r="J58" s="924">
        <f t="shared" si="11"/>
        <v>0</v>
      </c>
      <c r="K58" s="959">
        <f t="shared" si="12"/>
        <v>0</v>
      </c>
      <c r="L58" s="973"/>
      <c r="M58" s="974"/>
      <c r="N58" s="974"/>
      <c r="O58" s="974"/>
      <c r="P58" s="974"/>
      <c r="Q58" s="974"/>
      <c r="R58" s="974"/>
      <c r="S58" s="974"/>
      <c r="T58" s="928"/>
      <c r="U58" s="929">
        <f t="shared" si="13"/>
        <v>0</v>
      </c>
      <c r="V58" s="973"/>
      <c r="W58" s="1341"/>
      <c r="X58" s="975"/>
      <c r="Y58" s="183"/>
      <c r="Z58" s="791"/>
      <c r="AA58" s="791"/>
      <c r="AB58" s="791"/>
    </row>
    <row r="59" spans="2:28">
      <c r="B59" s="895"/>
      <c r="C59" s="897"/>
      <c r="D59" s="976" t="s">
        <v>372</v>
      </c>
      <c r="E59" s="976"/>
      <c r="F59" s="976"/>
      <c r="G59" s="976"/>
      <c r="H59" s="976"/>
      <c r="I59" s="923" t="str">
        <f t="shared" si="10"/>
        <v xml:space="preserve"> </v>
      </c>
      <c r="J59" s="924">
        <f t="shared" si="11"/>
        <v>0</v>
      </c>
      <c r="K59" s="959">
        <f t="shared" si="12"/>
        <v>0</v>
      </c>
      <c r="L59" s="973"/>
      <c r="M59" s="974"/>
      <c r="N59" s="974"/>
      <c r="O59" s="974"/>
      <c r="P59" s="974"/>
      <c r="Q59" s="974"/>
      <c r="R59" s="974"/>
      <c r="S59" s="974"/>
      <c r="T59" s="928"/>
      <c r="U59" s="929">
        <f t="shared" si="13"/>
        <v>0</v>
      </c>
      <c r="V59" s="973"/>
      <c r="W59" s="1341"/>
      <c r="X59" s="975"/>
      <c r="Y59" s="183"/>
      <c r="Z59" s="791"/>
      <c r="AA59" s="791"/>
      <c r="AB59" s="791"/>
    </row>
    <row r="60" spans="2:28">
      <c r="B60" s="895"/>
      <c r="C60" s="897"/>
      <c r="D60" s="933" t="s">
        <v>344</v>
      </c>
      <c r="E60" s="1463"/>
      <c r="F60" s="1464"/>
      <c r="G60" s="1465"/>
      <c r="H60" s="933"/>
      <c r="I60" s="923" t="str">
        <f t="shared" si="10"/>
        <v xml:space="preserve"> </v>
      </c>
      <c r="J60" s="935">
        <f t="shared" si="11"/>
        <v>0</v>
      </c>
      <c r="K60" s="962">
        <f t="shared" si="12"/>
        <v>0</v>
      </c>
      <c r="L60" s="940"/>
      <c r="M60" s="977"/>
      <c r="N60" s="977"/>
      <c r="O60" s="977"/>
      <c r="P60" s="977"/>
      <c r="Q60" s="977"/>
      <c r="R60" s="977"/>
      <c r="S60" s="977"/>
      <c r="T60" s="928"/>
      <c r="U60" s="965">
        <f t="shared" si="13"/>
        <v>0</v>
      </c>
      <c r="V60" s="940"/>
      <c r="W60" s="1339"/>
      <c r="X60" s="941"/>
      <c r="Y60" s="183"/>
      <c r="Z60" s="791"/>
      <c r="AA60" s="791"/>
      <c r="AB60" s="791"/>
    </row>
    <row r="61" spans="2:28" ht="14.45" thickBot="1">
      <c r="B61" s="895"/>
      <c r="C61" s="897"/>
      <c r="D61" s="932"/>
      <c r="E61" s="932"/>
      <c r="F61" s="932"/>
      <c r="G61" s="942" t="s">
        <v>345</v>
      </c>
      <c r="H61" s="942"/>
      <c r="I61" s="943" t="str">
        <f t="shared" si="10"/>
        <v xml:space="preserve"> </v>
      </c>
      <c r="J61" s="944">
        <f t="shared" ref="J61:S61" si="14">SUM(J48:J60)</f>
        <v>0</v>
      </c>
      <c r="K61" s="945">
        <f t="shared" si="14"/>
        <v>0</v>
      </c>
      <c r="L61" s="946">
        <f t="shared" si="14"/>
        <v>0</v>
      </c>
      <c r="M61" s="947">
        <f t="shared" si="14"/>
        <v>0</v>
      </c>
      <c r="N61" s="947">
        <f t="shared" si="14"/>
        <v>0</v>
      </c>
      <c r="O61" s="947">
        <f t="shared" si="14"/>
        <v>0</v>
      </c>
      <c r="P61" s="947">
        <f t="shared" si="14"/>
        <v>0</v>
      </c>
      <c r="Q61" s="947">
        <f t="shared" si="14"/>
        <v>0</v>
      </c>
      <c r="R61" s="947">
        <f t="shared" si="14"/>
        <v>0</v>
      </c>
      <c r="S61" s="947">
        <f t="shared" si="14"/>
        <v>0</v>
      </c>
      <c r="T61" s="948"/>
      <c r="U61" s="949">
        <f>SUM(U48:U60)</f>
        <v>0</v>
      </c>
      <c r="V61" s="946">
        <f>SUM(V48:V60)</f>
        <v>0</v>
      </c>
      <c r="W61" s="946">
        <f>SUM(W48:W60)</f>
        <v>0</v>
      </c>
      <c r="X61" s="950">
        <f>SUM(X48:X60)</f>
        <v>0</v>
      </c>
      <c r="Y61" s="183"/>
      <c r="Z61" s="791"/>
      <c r="AA61" s="791"/>
      <c r="AB61" s="791"/>
    </row>
    <row r="62" spans="2:28" ht="3.75" customHeight="1">
      <c r="B62" s="895"/>
      <c r="C62" s="932"/>
      <c r="D62" s="932"/>
      <c r="E62" s="932"/>
      <c r="F62" s="932"/>
      <c r="G62" s="932"/>
      <c r="H62" s="932"/>
      <c r="I62" s="181"/>
      <c r="J62" s="184"/>
      <c r="K62" s="913"/>
      <c r="L62" s="978"/>
      <c r="M62" s="979"/>
      <c r="N62" s="979"/>
      <c r="O62" s="979"/>
      <c r="P62" s="979"/>
      <c r="Q62" s="979"/>
      <c r="R62" s="913"/>
      <c r="S62" s="979"/>
      <c r="T62" s="919"/>
      <c r="U62" s="979"/>
      <c r="V62" s="978"/>
      <c r="W62" s="978"/>
      <c r="X62" s="979"/>
      <c r="Y62" s="183"/>
      <c r="Z62" s="791"/>
      <c r="AA62" s="791"/>
      <c r="AB62" s="791"/>
    </row>
    <row r="63" spans="2:28" ht="14.45" thickBot="1">
      <c r="B63" s="895"/>
      <c r="C63" s="909" t="s">
        <v>373</v>
      </c>
      <c r="D63" s="909"/>
      <c r="E63" s="909"/>
      <c r="F63" s="909"/>
      <c r="G63" s="909"/>
      <c r="H63" s="910"/>
      <c r="I63" s="910"/>
      <c r="J63" s="910"/>
      <c r="K63" s="910"/>
      <c r="L63" s="181"/>
      <c r="M63" s="897"/>
      <c r="N63" s="897"/>
      <c r="O63" s="897"/>
      <c r="P63" s="897"/>
      <c r="Q63" s="911"/>
      <c r="R63" s="912"/>
      <c r="S63" s="912"/>
      <c r="T63" s="905"/>
      <c r="U63" s="897"/>
      <c r="V63" s="912"/>
      <c r="W63" s="912"/>
      <c r="X63" s="912"/>
      <c r="Y63" s="183"/>
      <c r="Z63" s="791"/>
      <c r="AA63" s="791"/>
      <c r="AB63" s="791"/>
    </row>
    <row r="64" spans="2:28">
      <c r="B64" s="895"/>
      <c r="C64" s="897"/>
      <c r="D64" s="952" t="s">
        <v>374</v>
      </c>
      <c r="E64" s="952"/>
      <c r="F64" s="952"/>
      <c r="G64" s="952"/>
      <c r="H64" s="952"/>
      <c r="I64" s="914" t="str">
        <f>IFERROR(J64/J$126," ")</f>
        <v xml:space="preserve"> </v>
      </c>
      <c r="J64" s="915">
        <f>K64+U64</f>
        <v>0</v>
      </c>
      <c r="K64" s="953">
        <f>SUM(L64:S64)</f>
        <v>0</v>
      </c>
      <c r="L64" s="980"/>
      <c r="M64" s="954"/>
      <c r="N64" s="954"/>
      <c r="O64" s="954"/>
      <c r="P64" s="954"/>
      <c r="Q64" s="954"/>
      <c r="R64" s="954"/>
      <c r="S64" s="954"/>
      <c r="T64" s="919"/>
      <c r="U64" s="955">
        <f>SUM(V64:X64)</f>
        <v>0</v>
      </c>
      <c r="V64" s="921"/>
      <c r="W64" s="1337"/>
      <c r="X64" s="922"/>
      <c r="Y64" s="183"/>
      <c r="Z64" s="791"/>
      <c r="AA64" s="791"/>
      <c r="AB64" s="791"/>
    </row>
    <row r="65" spans="2:28">
      <c r="B65" s="895"/>
      <c r="C65" s="897"/>
      <c r="D65" s="932" t="s">
        <v>375</v>
      </c>
      <c r="E65" s="932"/>
      <c r="F65" s="932"/>
      <c r="G65" s="932"/>
      <c r="H65" s="932"/>
      <c r="I65" s="923" t="str">
        <f>IFERROR(J65/J$126," ")</f>
        <v xml:space="preserve"> </v>
      </c>
      <c r="J65" s="981">
        <f>K65+U65</f>
        <v>0</v>
      </c>
      <c r="K65" s="962">
        <f>SUM(L65:S65)</f>
        <v>0</v>
      </c>
      <c r="L65" s="982"/>
      <c r="M65" s="983"/>
      <c r="N65" s="983"/>
      <c r="O65" s="983"/>
      <c r="P65" s="983"/>
      <c r="Q65" s="984"/>
      <c r="R65" s="983"/>
      <c r="S65" s="985"/>
      <c r="T65" s="928"/>
      <c r="U65" s="986">
        <f>SUM(V65:X65)</f>
        <v>0</v>
      </c>
      <c r="V65" s="987"/>
      <c r="W65" s="1342"/>
      <c r="X65" s="988"/>
      <c r="Y65" s="183"/>
      <c r="Z65" s="791"/>
      <c r="AA65" s="791"/>
      <c r="AB65" s="791"/>
    </row>
    <row r="66" spans="2:28">
      <c r="B66" s="895"/>
      <c r="C66" s="897"/>
      <c r="D66" s="932" t="s">
        <v>344</v>
      </c>
      <c r="E66" s="1463"/>
      <c r="F66" s="1464"/>
      <c r="G66" s="1465"/>
      <c r="H66" s="932"/>
      <c r="I66" s="923" t="str">
        <f>IFERROR(J66/J$126," ")</f>
        <v xml:space="preserve"> </v>
      </c>
      <c r="J66" s="989">
        <f>K66+U66</f>
        <v>0</v>
      </c>
      <c r="K66" s="962">
        <f>SUM(L66:S66)</f>
        <v>0</v>
      </c>
      <c r="L66" s="990"/>
      <c r="M66" s="991"/>
      <c r="N66" s="992"/>
      <c r="O66" s="992"/>
      <c r="P66" s="992"/>
      <c r="Q66" s="992"/>
      <c r="R66" s="992"/>
      <c r="S66" s="991"/>
      <c r="T66" s="928"/>
      <c r="U66" s="993">
        <f>SUM(V66:X66)</f>
        <v>0</v>
      </c>
      <c r="V66" s="990"/>
      <c r="W66" s="1012"/>
      <c r="X66" s="994"/>
      <c r="Y66" s="183"/>
      <c r="Z66" s="791"/>
      <c r="AA66" s="791"/>
      <c r="AB66" s="791"/>
    </row>
    <row r="67" spans="2:28" ht="14.45" thickBot="1">
      <c r="B67" s="895"/>
      <c r="C67" s="897"/>
      <c r="D67" s="932"/>
      <c r="E67" s="932"/>
      <c r="F67" s="932"/>
      <c r="G67" s="942" t="s">
        <v>345</v>
      </c>
      <c r="H67" s="942"/>
      <c r="I67" s="943" t="str">
        <f>IFERROR(J67/J$126," ")</f>
        <v xml:space="preserve"> </v>
      </c>
      <c r="J67" s="944">
        <f>SUM(J64:J66)</f>
        <v>0</v>
      </c>
      <c r="K67" s="945">
        <f>SUM(K64:K66)</f>
        <v>0</v>
      </c>
      <c r="L67" s="995">
        <f>SUM(L64:L66)</f>
        <v>0</v>
      </c>
      <c r="M67" s="996">
        <f t="shared" ref="M67:S67" si="15">SUM(M64:M66)</f>
        <v>0</v>
      </c>
      <c r="N67" s="949">
        <f t="shared" si="15"/>
        <v>0</v>
      </c>
      <c r="O67" s="949">
        <f t="shared" si="15"/>
        <v>0</v>
      </c>
      <c r="P67" s="949">
        <f t="shared" si="15"/>
        <v>0</v>
      </c>
      <c r="Q67" s="997">
        <f t="shared" si="15"/>
        <v>0</v>
      </c>
      <c r="R67" s="997">
        <f t="shared" si="15"/>
        <v>0</v>
      </c>
      <c r="S67" s="998">
        <f t="shared" si="15"/>
        <v>0</v>
      </c>
      <c r="T67" s="948"/>
      <c r="U67" s="999">
        <f>SUM(U64:U66)</f>
        <v>0</v>
      </c>
      <c r="V67" s="946">
        <f>SUM(V64:V66)</f>
        <v>0</v>
      </c>
      <c r="W67" s="946">
        <f>SUM(W64:W66)</f>
        <v>0</v>
      </c>
      <c r="X67" s="950">
        <f>SUM(X64:X66)</f>
        <v>0</v>
      </c>
      <c r="Y67" s="183"/>
      <c r="Z67" s="791"/>
      <c r="AA67" s="791"/>
      <c r="AB67" s="791"/>
    </row>
    <row r="68" spans="2:28" ht="3.75" customHeight="1">
      <c r="B68" s="895"/>
      <c r="C68" s="932"/>
      <c r="D68" s="942"/>
      <c r="E68" s="942"/>
      <c r="F68" s="942"/>
      <c r="G68" s="942"/>
      <c r="H68" s="942"/>
      <c r="I68" s="181"/>
      <c r="J68" s="181"/>
      <c r="K68" s="897"/>
      <c r="L68" s="951"/>
      <c r="M68" s="951"/>
      <c r="N68" s="951"/>
      <c r="O68" s="951"/>
      <c r="P68" s="951"/>
      <c r="Q68" s="951"/>
      <c r="R68" s="897"/>
      <c r="S68" s="951"/>
      <c r="T68" s="928"/>
      <c r="U68" s="951"/>
      <c r="V68" s="951"/>
      <c r="W68" s="951"/>
      <c r="X68" s="951"/>
      <c r="Y68" s="183"/>
      <c r="Z68" s="791"/>
      <c r="AA68" s="791"/>
      <c r="AB68" s="791"/>
    </row>
    <row r="69" spans="2:28" ht="14.45" thickBot="1">
      <c r="B69" s="895"/>
      <c r="C69" s="909" t="s">
        <v>376</v>
      </c>
      <c r="D69" s="909"/>
      <c r="E69" s="909"/>
      <c r="F69" s="909"/>
      <c r="G69" s="909"/>
      <c r="H69" s="910"/>
      <c r="I69" s="910"/>
      <c r="J69" s="910"/>
      <c r="K69" s="910"/>
      <c r="L69" s="181"/>
      <c r="M69" s="897"/>
      <c r="N69" s="897"/>
      <c r="O69" s="897"/>
      <c r="P69" s="897"/>
      <c r="Q69" s="911"/>
      <c r="R69" s="912"/>
      <c r="S69" s="912"/>
      <c r="T69" s="905"/>
      <c r="U69" s="897"/>
      <c r="V69" s="912"/>
      <c r="W69" s="912"/>
      <c r="X69" s="912"/>
      <c r="Y69" s="183"/>
      <c r="Z69" s="791"/>
      <c r="AA69" s="791"/>
      <c r="AB69" s="791"/>
    </row>
    <row r="70" spans="2:28">
      <c r="B70" s="895"/>
      <c r="C70" s="897"/>
      <c r="D70" s="952" t="s">
        <v>377</v>
      </c>
      <c r="E70" s="952"/>
      <c r="F70" s="952"/>
      <c r="G70" s="952"/>
      <c r="H70" s="952"/>
      <c r="I70" s="914" t="str">
        <f t="shared" ref="I70:I76" si="16">IFERROR(J70/J$126," ")</f>
        <v xml:space="preserve"> </v>
      </c>
      <c r="J70" s="915">
        <f t="shared" ref="J70:J75" si="17">K70+U70</f>
        <v>0</v>
      </c>
      <c r="K70" s="953">
        <f t="shared" ref="K70:K75" si="18">SUM(L70:S70)</f>
        <v>0</v>
      </c>
      <c r="L70" s="980"/>
      <c r="M70" s="954"/>
      <c r="N70" s="954"/>
      <c r="O70" s="954"/>
      <c r="P70" s="954"/>
      <c r="Q70" s="954"/>
      <c r="R70" s="954"/>
      <c r="S70" s="954"/>
      <c r="T70" s="919"/>
      <c r="U70" s="955">
        <f t="shared" ref="U70:U75" si="19">SUM(V70:X70)</f>
        <v>0</v>
      </c>
      <c r="V70" s="921"/>
      <c r="W70" s="1337"/>
      <c r="X70" s="922"/>
      <c r="Y70" s="183"/>
      <c r="Z70" s="791"/>
      <c r="AA70" s="791"/>
      <c r="AB70" s="791"/>
    </row>
    <row r="71" spans="2:28">
      <c r="B71" s="895"/>
      <c r="C71" s="897"/>
      <c r="D71" s="932" t="s">
        <v>378</v>
      </c>
      <c r="E71" s="932"/>
      <c r="F71" s="932"/>
      <c r="G71" s="932"/>
      <c r="H71" s="932"/>
      <c r="I71" s="923" t="str">
        <f t="shared" si="16"/>
        <v xml:space="preserve"> </v>
      </c>
      <c r="J71" s="924">
        <f t="shared" si="17"/>
        <v>0</v>
      </c>
      <c r="K71" s="959">
        <f t="shared" si="18"/>
        <v>0</v>
      </c>
      <c r="L71" s="982"/>
      <c r="M71" s="958"/>
      <c r="N71" s="958"/>
      <c r="O71" s="958"/>
      <c r="P71" s="958"/>
      <c r="Q71" s="958"/>
      <c r="R71" s="958"/>
      <c r="S71" s="958"/>
      <c r="T71" s="928"/>
      <c r="U71" s="929">
        <f t="shared" si="19"/>
        <v>0</v>
      </c>
      <c r="V71" s="930"/>
      <c r="W71" s="1338"/>
      <c r="X71" s="931"/>
      <c r="Y71" s="183"/>
      <c r="Z71" s="791"/>
      <c r="AA71" s="791"/>
      <c r="AB71" s="791"/>
    </row>
    <row r="72" spans="2:28">
      <c r="B72" s="895"/>
      <c r="C72" s="897"/>
      <c r="D72" s="932" t="s">
        <v>379</v>
      </c>
      <c r="E72" s="932"/>
      <c r="F72" s="932"/>
      <c r="G72" s="932"/>
      <c r="H72" s="932"/>
      <c r="I72" s="923" t="str">
        <f t="shared" si="16"/>
        <v xml:space="preserve"> </v>
      </c>
      <c r="J72" s="924">
        <f t="shared" si="17"/>
        <v>0</v>
      </c>
      <c r="K72" s="959">
        <f t="shared" si="18"/>
        <v>0</v>
      </c>
      <c r="L72" s="1000"/>
      <c r="M72" s="958"/>
      <c r="N72" s="958"/>
      <c r="O72" s="958"/>
      <c r="P72" s="958"/>
      <c r="Q72" s="958"/>
      <c r="R72" s="958"/>
      <c r="S72" s="958"/>
      <c r="T72" s="928"/>
      <c r="U72" s="929">
        <f t="shared" si="19"/>
        <v>0</v>
      </c>
      <c r="V72" s="930"/>
      <c r="W72" s="1338"/>
      <c r="X72" s="931"/>
      <c r="Y72" s="183"/>
      <c r="Z72" s="791"/>
      <c r="AA72" s="791"/>
      <c r="AB72" s="791"/>
    </row>
    <row r="73" spans="2:28">
      <c r="B73" s="895"/>
      <c r="C73" s="897"/>
      <c r="D73" s="932" t="s">
        <v>380</v>
      </c>
      <c r="E73" s="932"/>
      <c r="F73" s="932"/>
      <c r="G73" s="932"/>
      <c r="H73" s="932"/>
      <c r="I73" s="923" t="str">
        <f t="shared" si="16"/>
        <v xml:space="preserve"> </v>
      </c>
      <c r="J73" s="924">
        <f t="shared" si="17"/>
        <v>0</v>
      </c>
      <c r="K73" s="959">
        <f t="shared" si="18"/>
        <v>0</v>
      </c>
      <c r="L73" s="1001"/>
      <c r="M73" s="958"/>
      <c r="N73" s="958"/>
      <c r="O73" s="958"/>
      <c r="P73" s="958"/>
      <c r="Q73" s="958"/>
      <c r="R73" s="958"/>
      <c r="S73" s="958"/>
      <c r="T73" s="928"/>
      <c r="U73" s="929">
        <f t="shared" si="19"/>
        <v>0</v>
      </c>
      <c r="V73" s="930"/>
      <c r="W73" s="1338"/>
      <c r="X73" s="931"/>
      <c r="Y73" s="183"/>
      <c r="Z73" s="791"/>
      <c r="AA73" s="791"/>
      <c r="AB73" s="791"/>
    </row>
    <row r="74" spans="2:28">
      <c r="B74" s="895"/>
      <c r="C74" s="897"/>
      <c r="D74" s="932" t="s">
        <v>381</v>
      </c>
      <c r="E74" s="932"/>
      <c r="F74" s="932"/>
      <c r="G74" s="932"/>
      <c r="H74" s="932"/>
      <c r="I74" s="923" t="str">
        <f t="shared" si="16"/>
        <v xml:space="preserve"> </v>
      </c>
      <c r="J74" s="981">
        <f t="shared" si="17"/>
        <v>0</v>
      </c>
      <c r="K74" s="959">
        <f t="shared" si="18"/>
        <v>0</v>
      </c>
      <c r="L74" s="1000"/>
      <c r="M74" s="985"/>
      <c r="N74" s="985"/>
      <c r="O74" s="985"/>
      <c r="P74" s="985"/>
      <c r="Q74" s="985"/>
      <c r="R74" s="984"/>
      <c r="S74" s="983"/>
      <c r="T74" s="928"/>
      <c r="U74" s="986">
        <f t="shared" si="19"/>
        <v>0</v>
      </c>
      <c r="V74" s="987"/>
      <c r="W74" s="1342"/>
      <c r="X74" s="988"/>
      <c r="Y74" s="183"/>
      <c r="Z74" s="791"/>
      <c r="AA74" s="791"/>
      <c r="AB74" s="791"/>
    </row>
    <row r="75" spans="2:28">
      <c r="B75" s="895"/>
      <c r="C75" s="897"/>
      <c r="D75" s="932" t="s">
        <v>344</v>
      </c>
      <c r="E75" s="1463"/>
      <c r="F75" s="1464"/>
      <c r="G75" s="1465"/>
      <c r="H75" s="932"/>
      <c r="I75" s="923" t="str">
        <f t="shared" si="16"/>
        <v xml:space="preserve"> </v>
      </c>
      <c r="J75" s="989">
        <f t="shared" si="17"/>
        <v>0</v>
      </c>
      <c r="K75" s="959">
        <f t="shared" si="18"/>
        <v>0</v>
      </c>
      <c r="L75" s="990"/>
      <c r="M75" s="992"/>
      <c r="N75" s="992"/>
      <c r="O75" s="992"/>
      <c r="P75" s="992"/>
      <c r="Q75" s="992"/>
      <c r="R75" s="1002"/>
      <c r="S75" s="991"/>
      <c r="T75" s="928"/>
      <c r="U75" s="1003">
        <f t="shared" si="19"/>
        <v>0</v>
      </c>
      <c r="V75" s="990"/>
      <c r="W75" s="1012"/>
      <c r="X75" s="994"/>
      <c r="Y75" s="183"/>
      <c r="Z75" s="791"/>
      <c r="AA75" s="791"/>
      <c r="AB75" s="791"/>
    </row>
    <row r="76" spans="2:28" ht="14.45" thickBot="1">
      <c r="B76" s="895"/>
      <c r="C76" s="897"/>
      <c r="D76" s="932"/>
      <c r="E76" s="932"/>
      <c r="F76" s="932"/>
      <c r="G76" s="942" t="s">
        <v>345</v>
      </c>
      <c r="H76" s="942"/>
      <c r="I76" s="943" t="str">
        <f t="shared" si="16"/>
        <v xml:space="preserve"> </v>
      </c>
      <c r="J76" s="944">
        <f>SUM(J70:J75)</f>
        <v>0</v>
      </c>
      <c r="K76" s="945">
        <f>SUM(K70:K75)</f>
        <v>0</v>
      </c>
      <c r="L76" s="946">
        <f>SUM(L70:L75)</f>
        <v>0</v>
      </c>
      <c r="M76" s="996">
        <f t="shared" ref="M76:S76" si="20">SUM(M70:M75)</f>
        <v>0</v>
      </c>
      <c r="N76" s="996">
        <f t="shared" si="20"/>
        <v>0</v>
      </c>
      <c r="O76" s="996">
        <f t="shared" si="20"/>
        <v>0</v>
      </c>
      <c r="P76" s="996">
        <f t="shared" si="20"/>
        <v>0</v>
      </c>
      <c r="Q76" s="1004">
        <f t="shared" si="20"/>
        <v>0</v>
      </c>
      <c r="R76" s="949">
        <f t="shared" si="20"/>
        <v>0</v>
      </c>
      <c r="S76" s="998">
        <f t="shared" si="20"/>
        <v>0</v>
      </c>
      <c r="T76" s="948"/>
      <c r="U76" s="949">
        <f>SUM(U70:U75)</f>
        <v>0</v>
      </c>
      <c r="V76" s="995">
        <f t="shared" ref="V76:X76" si="21">SUM(V70:V75)</f>
        <v>0</v>
      </c>
      <c r="W76" s="995">
        <f t="shared" si="21"/>
        <v>0</v>
      </c>
      <c r="X76" s="1005">
        <f t="shared" si="21"/>
        <v>0</v>
      </c>
      <c r="Y76" s="183"/>
      <c r="Z76" s="791"/>
      <c r="AA76" s="791"/>
      <c r="AB76" s="791"/>
    </row>
    <row r="77" spans="2:28" ht="9" customHeight="1" thickBot="1">
      <c r="B77" s="967"/>
      <c r="C77" s="968"/>
      <c r="D77" s="1006"/>
      <c r="E77" s="1006"/>
      <c r="F77" s="1006"/>
      <c r="G77" s="1006"/>
      <c r="H77" s="1006"/>
      <c r="I77" s="185"/>
      <c r="J77" s="186"/>
      <c r="K77" s="969"/>
      <c r="L77" s="971"/>
      <c r="M77" s="971"/>
      <c r="N77" s="971"/>
      <c r="O77" s="971"/>
      <c r="P77" s="971"/>
      <c r="Q77" s="971"/>
      <c r="R77" s="969"/>
      <c r="S77" s="971"/>
      <c r="T77" s="972"/>
      <c r="U77" s="971"/>
      <c r="V77" s="971"/>
      <c r="W77" s="971"/>
      <c r="X77" s="971"/>
      <c r="Y77" s="187"/>
      <c r="Z77" s="791"/>
      <c r="AA77" s="791"/>
      <c r="AB77" s="791"/>
    </row>
    <row r="78" spans="2:28" ht="14.45" thickBot="1">
      <c r="B78" s="895"/>
      <c r="C78" s="909" t="s">
        <v>382</v>
      </c>
      <c r="D78" s="909"/>
      <c r="E78" s="909"/>
      <c r="F78" s="909"/>
      <c r="G78" s="909"/>
      <c r="H78" s="910"/>
      <c r="I78" s="910"/>
      <c r="J78" s="910"/>
      <c r="K78" s="910"/>
      <c r="L78" s="951"/>
      <c r="M78" s="951"/>
      <c r="N78" s="951"/>
      <c r="O78" s="951"/>
      <c r="P78" s="951"/>
      <c r="Q78" s="951"/>
      <c r="R78" s="897"/>
      <c r="S78" s="951"/>
      <c r="T78" s="928"/>
      <c r="U78" s="951"/>
      <c r="V78" s="951"/>
      <c r="W78" s="951"/>
      <c r="X78" s="951"/>
      <c r="Y78" s="183"/>
      <c r="Z78" s="791"/>
      <c r="AA78" s="791"/>
      <c r="AB78" s="791"/>
    </row>
    <row r="79" spans="2:28">
      <c r="B79" s="895"/>
      <c r="C79" s="897"/>
      <c r="D79" s="952" t="s">
        <v>383</v>
      </c>
      <c r="E79" s="952"/>
      <c r="F79" s="952"/>
      <c r="G79" s="952"/>
      <c r="H79" s="952"/>
      <c r="I79" s="914" t="str">
        <f t="shared" ref="I79:I87" si="22">IFERROR(J79/J$126," ")</f>
        <v xml:space="preserve"> </v>
      </c>
      <c r="J79" s="915">
        <f t="shared" ref="J79:J86" si="23">K79+U79</f>
        <v>0</v>
      </c>
      <c r="K79" s="953">
        <f t="shared" ref="K79:K86" si="24">SUM(L79:S79)</f>
        <v>0</v>
      </c>
      <c r="L79" s="921"/>
      <c r="M79" s="954"/>
      <c r="N79" s="954"/>
      <c r="O79" s="954"/>
      <c r="P79" s="954"/>
      <c r="Q79" s="954"/>
      <c r="R79" s="954"/>
      <c r="S79" s="954"/>
      <c r="T79" s="919"/>
      <c r="U79" s="955">
        <f t="shared" ref="U79:U86" si="25">SUM(V79:X79)</f>
        <v>0</v>
      </c>
      <c r="V79" s="921"/>
      <c r="W79" s="1337"/>
      <c r="X79" s="922"/>
      <c r="Y79" s="183"/>
      <c r="Z79" s="791"/>
      <c r="AA79" s="791"/>
      <c r="AB79" s="791"/>
    </row>
    <row r="80" spans="2:28">
      <c r="B80" s="895"/>
      <c r="C80" s="897"/>
      <c r="D80" s="932" t="s">
        <v>384</v>
      </c>
      <c r="E80" s="932"/>
      <c r="F80" s="932"/>
      <c r="G80" s="932"/>
      <c r="H80" s="932"/>
      <c r="I80" s="923" t="str">
        <f t="shared" si="22"/>
        <v xml:space="preserve"> </v>
      </c>
      <c r="J80" s="924">
        <f t="shared" si="23"/>
        <v>0</v>
      </c>
      <c r="K80" s="959">
        <f t="shared" si="24"/>
        <v>0</v>
      </c>
      <c r="L80" s="930"/>
      <c r="M80" s="958"/>
      <c r="N80" s="958"/>
      <c r="O80" s="958"/>
      <c r="P80" s="958"/>
      <c r="Q80" s="958"/>
      <c r="R80" s="958"/>
      <c r="S80" s="958"/>
      <c r="T80" s="928"/>
      <c r="U80" s="929">
        <f t="shared" si="25"/>
        <v>0</v>
      </c>
      <c r="V80" s="930"/>
      <c r="W80" s="1338"/>
      <c r="X80" s="931"/>
      <c r="Y80" s="183"/>
      <c r="Z80" s="791"/>
      <c r="AA80" s="791"/>
      <c r="AB80" s="791"/>
    </row>
    <row r="81" spans="2:28">
      <c r="B81" s="895"/>
      <c r="C81" s="897"/>
      <c r="D81" s="932" t="s">
        <v>385</v>
      </c>
      <c r="E81" s="932"/>
      <c r="F81" s="932"/>
      <c r="G81" s="932"/>
      <c r="H81" s="932"/>
      <c r="I81" s="923" t="str">
        <f t="shared" si="22"/>
        <v xml:space="preserve"> </v>
      </c>
      <c r="J81" s="924">
        <f t="shared" si="23"/>
        <v>0</v>
      </c>
      <c r="K81" s="959">
        <f t="shared" si="24"/>
        <v>0</v>
      </c>
      <c r="L81" s="930"/>
      <c r="M81" s="958"/>
      <c r="N81" s="958"/>
      <c r="O81" s="958"/>
      <c r="P81" s="958"/>
      <c r="Q81" s="958"/>
      <c r="R81" s="958"/>
      <c r="S81" s="958"/>
      <c r="T81" s="928"/>
      <c r="U81" s="929">
        <f t="shared" si="25"/>
        <v>0</v>
      </c>
      <c r="V81" s="930"/>
      <c r="W81" s="1338"/>
      <c r="X81" s="931"/>
      <c r="Y81" s="183"/>
      <c r="Z81" s="791"/>
      <c r="AA81" s="791"/>
      <c r="AB81" s="791"/>
    </row>
    <row r="82" spans="2:28">
      <c r="B82" s="895"/>
      <c r="C82" s="897"/>
      <c r="D82" s="933" t="s">
        <v>386</v>
      </c>
      <c r="E82" s="933"/>
      <c r="F82" s="933"/>
      <c r="G82" s="933"/>
      <c r="H82" s="933"/>
      <c r="I82" s="923" t="str">
        <f t="shared" si="22"/>
        <v xml:space="preserve"> </v>
      </c>
      <c r="J82" s="924">
        <f t="shared" si="23"/>
        <v>0</v>
      </c>
      <c r="K82" s="959">
        <f t="shared" si="24"/>
        <v>0</v>
      </c>
      <c r="L82" s="930"/>
      <c r="M82" s="958"/>
      <c r="N82" s="958"/>
      <c r="O82" s="958"/>
      <c r="P82" s="958"/>
      <c r="Q82" s="958"/>
      <c r="R82" s="958"/>
      <c r="S82" s="958"/>
      <c r="T82" s="928"/>
      <c r="U82" s="929">
        <f t="shared" si="25"/>
        <v>0</v>
      </c>
      <c r="V82" s="930"/>
      <c r="W82" s="1338"/>
      <c r="X82" s="931"/>
      <c r="Y82" s="183"/>
      <c r="Z82" s="791"/>
      <c r="AA82" s="791"/>
      <c r="AB82" s="791"/>
    </row>
    <row r="83" spans="2:28">
      <c r="B83" s="895"/>
      <c r="C83" s="897"/>
      <c r="D83" s="933" t="s">
        <v>387</v>
      </c>
      <c r="E83" s="933"/>
      <c r="F83" s="933"/>
      <c r="G83" s="933"/>
      <c r="H83" s="933"/>
      <c r="I83" s="923" t="str">
        <f t="shared" si="22"/>
        <v xml:space="preserve"> </v>
      </c>
      <c r="J83" s="924">
        <f t="shared" si="23"/>
        <v>0</v>
      </c>
      <c r="K83" s="959">
        <f t="shared" si="24"/>
        <v>0</v>
      </c>
      <c r="L83" s="930"/>
      <c r="M83" s="958"/>
      <c r="N83" s="958"/>
      <c r="O83" s="958"/>
      <c r="P83" s="958"/>
      <c r="Q83" s="958"/>
      <c r="R83" s="958"/>
      <c r="S83" s="958"/>
      <c r="T83" s="928"/>
      <c r="U83" s="929">
        <f t="shared" si="25"/>
        <v>0</v>
      </c>
      <c r="V83" s="930"/>
      <c r="W83" s="1338"/>
      <c r="X83" s="931"/>
      <c r="Y83" s="183"/>
      <c r="Z83" s="791"/>
      <c r="AA83" s="791"/>
      <c r="AB83" s="791"/>
    </row>
    <row r="84" spans="2:28">
      <c r="B84" s="895"/>
      <c r="C84" s="897"/>
      <c r="D84" s="933" t="s">
        <v>388</v>
      </c>
      <c r="E84" s="933"/>
      <c r="F84" s="933"/>
      <c r="G84" s="933"/>
      <c r="H84" s="933"/>
      <c r="I84" s="923" t="str">
        <f t="shared" si="22"/>
        <v xml:space="preserve"> </v>
      </c>
      <c r="J84" s="924">
        <f t="shared" si="23"/>
        <v>0</v>
      </c>
      <c r="K84" s="959">
        <f t="shared" si="24"/>
        <v>0</v>
      </c>
      <c r="L84" s="930"/>
      <c r="M84" s="958"/>
      <c r="N84" s="958"/>
      <c r="O84" s="958"/>
      <c r="P84" s="958"/>
      <c r="Q84" s="958"/>
      <c r="R84" s="958"/>
      <c r="S84" s="958"/>
      <c r="T84" s="928"/>
      <c r="U84" s="929">
        <f t="shared" si="25"/>
        <v>0</v>
      </c>
      <c r="V84" s="930"/>
      <c r="W84" s="1338"/>
      <c r="X84" s="931"/>
      <c r="Y84" s="183"/>
      <c r="Z84" s="791"/>
      <c r="AA84" s="791"/>
      <c r="AB84" s="791"/>
    </row>
    <row r="85" spans="2:28">
      <c r="B85" s="895"/>
      <c r="C85" s="897"/>
      <c r="D85" s="933" t="s">
        <v>389</v>
      </c>
      <c r="E85" s="933"/>
      <c r="F85" s="933"/>
      <c r="G85" s="933"/>
      <c r="H85" s="933"/>
      <c r="I85" s="923" t="str">
        <f t="shared" si="22"/>
        <v xml:space="preserve"> </v>
      </c>
      <c r="J85" s="924">
        <f t="shared" si="23"/>
        <v>0</v>
      </c>
      <c r="K85" s="959">
        <f t="shared" si="24"/>
        <v>0</v>
      </c>
      <c r="L85" s="930"/>
      <c r="M85" s="958"/>
      <c r="N85" s="958"/>
      <c r="O85" s="958"/>
      <c r="P85" s="958"/>
      <c r="Q85" s="958"/>
      <c r="R85" s="958"/>
      <c r="S85" s="958"/>
      <c r="T85" s="928"/>
      <c r="U85" s="929">
        <f t="shared" si="25"/>
        <v>0</v>
      </c>
      <c r="V85" s="930"/>
      <c r="W85" s="1338"/>
      <c r="X85" s="931"/>
      <c r="Y85" s="183"/>
      <c r="Z85" s="791"/>
      <c r="AA85" s="791"/>
      <c r="AB85" s="791"/>
    </row>
    <row r="86" spans="2:28">
      <c r="B86" s="895"/>
      <c r="C86" s="897"/>
      <c r="D86" s="933" t="s">
        <v>344</v>
      </c>
      <c r="E86" s="1463"/>
      <c r="F86" s="1464"/>
      <c r="G86" s="1465"/>
      <c r="H86" s="933"/>
      <c r="I86" s="923" t="str">
        <f t="shared" si="22"/>
        <v xml:space="preserve"> </v>
      </c>
      <c r="J86" s="935">
        <f t="shared" si="23"/>
        <v>0</v>
      </c>
      <c r="K86" s="959">
        <f t="shared" si="24"/>
        <v>0</v>
      </c>
      <c r="L86" s="963"/>
      <c r="M86" s="964"/>
      <c r="N86" s="964"/>
      <c r="O86" s="964"/>
      <c r="P86" s="964"/>
      <c r="Q86" s="964"/>
      <c r="R86" s="964"/>
      <c r="S86" s="964"/>
      <c r="T86" s="928"/>
      <c r="U86" s="965">
        <f t="shared" si="25"/>
        <v>0</v>
      </c>
      <c r="V86" s="963"/>
      <c r="W86" s="1340"/>
      <c r="X86" s="966"/>
      <c r="Y86" s="183"/>
      <c r="Z86" s="791"/>
      <c r="AA86" s="791"/>
      <c r="AB86" s="791"/>
    </row>
    <row r="87" spans="2:28" ht="14.45" thickBot="1">
      <c r="B87" s="895"/>
      <c r="C87" s="897"/>
      <c r="D87" s="932"/>
      <c r="E87" s="932"/>
      <c r="F87" s="932"/>
      <c r="G87" s="942" t="s">
        <v>345</v>
      </c>
      <c r="H87" s="942"/>
      <c r="I87" s="943" t="str">
        <f t="shared" si="22"/>
        <v xml:space="preserve"> </v>
      </c>
      <c r="J87" s="944">
        <f t="shared" ref="J87:S87" si="26">SUM(J79:J86)</f>
        <v>0</v>
      </c>
      <c r="K87" s="945">
        <f t="shared" si="26"/>
        <v>0</v>
      </c>
      <c r="L87" s="946">
        <f t="shared" si="26"/>
        <v>0</v>
      </c>
      <c r="M87" s="947">
        <f t="shared" si="26"/>
        <v>0</v>
      </c>
      <c r="N87" s="947">
        <f t="shared" si="26"/>
        <v>0</v>
      </c>
      <c r="O87" s="947">
        <f t="shared" si="26"/>
        <v>0</v>
      </c>
      <c r="P87" s="947">
        <f t="shared" si="26"/>
        <v>0</v>
      </c>
      <c r="Q87" s="947">
        <f t="shared" si="26"/>
        <v>0</v>
      </c>
      <c r="R87" s="947">
        <f t="shared" si="26"/>
        <v>0</v>
      </c>
      <c r="S87" s="947">
        <f t="shared" si="26"/>
        <v>0</v>
      </c>
      <c r="T87" s="948"/>
      <c r="U87" s="949">
        <f>SUM(U79:U86)</f>
        <v>0</v>
      </c>
      <c r="V87" s="946">
        <f>SUM(V79:V86)</f>
        <v>0</v>
      </c>
      <c r="W87" s="946">
        <f>SUM(W79:W86)</f>
        <v>0</v>
      </c>
      <c r="X87" s="950">
        <f>SUM(X79:X86)</f>
        <v>0</v>
      </c>
      <c r="Y87" s="183"/>
      <c r="Z87" s="791"/>
      <c r="AA87" s="791"/>
      <c r="AB87" s="791"/>
    </row>
    <row r="88" spans="2:28" ht="3.75" customHeight="1">
      <c r="B88" s="895"/>
      <c r="C88" s="932"/>
      <c r="D88" s="932"/>
      <c r="E88" s="932"/>
      <c r="F88" s="932"/>
      <c r="G88" s="932"/>
      <c r="H88" s="932"/>
      <c r="I88" s="181"/>
      <c r="J88" s="184"/>
      <c r="K88" s="897"/>
      <c r="L88" s="951"/>
      <c r="M88" s="951"/>
      <c r="N88" s="951"/>
      <c r="O88" s="951"/>
      <c r="P88" s="951"/>
      <c r="Q88" s="951"/>
      <c r="R88" s="897"/>
      <c r="S88" s="951"/>
      <c r="T88" s="928"/>
      <c r="U88" s="951"/>
      <c r="V88" s="951"/>
      <c r="W88" s="951"/>
      <c r="X88" s="951"/>
      <c r="Y88" s="183"/>
      <c r="Z88" s="791"/>
      <c r="AA88" s="791"/>
      <c r="AB88" s="791"/>
    </row>
    <row r="89" spans="2:28" ht="14.45" thickBot="1">
      <c r="B89" s="895"/>
      <c r="C89" s="909" t="s">
        <v>390</v>
      </c>
      <c r="D89" s="909"/>
      <c r="E89" s="909"/>
      <c r="F89" s="909"/>
      <c r="G89" s="909"/>
      <c r="H89" s="910"/>
      <c r="I89" s="910"/>
      <c r="J89" s="910"/>
      <c r="K89" s="910"/>
      <c r="L89" s="1007"/>
      <c r="M89" s="1008"/>
      <c r="N89" s="1008"/>
      <c r="O89" s="1008"/>
      <c r="P89" s="1008"/>
      <c r="Q89" s="1008"/>
      <c r="R89" s="897"/>
      <c r="S89" s="1008"/>
      <c r="T89" s="928"/>
      <c r="U89" s="1008"/>
      <c r="V89" s="1008"/>
      <c r="W89" s="1008"/>
      <c r="X89" s="1008"/>
      <c r="Y89" s="183"/>
      <c r="Z89" s="791"/>
      <c r="AA89" s="791"/>
      <c r="AB89" s="791"/>
    </row>
    <row r="90" spans="2:28">
      <c r="B90" s="895"/>
      <c r="C90" s="897"/>
      <c r="D90" s="1009" t="s">
        <v>391</v>
      </c>
      <c r="E90" s="1009"/>
      <c r="F90" s="1009"/>
      <c r="G90" s="1009"/>
      <c r="H90" s="1009"/>
      <c r="I90" s="914" t="str">
        <f>IFERROR(J90/J$126," ")</f>
        <v xml:space="preserve"> </v>
      </c>
      <c r="J90" s="915">
        <f>K90+U90</f>
        <v>0</v>
      </c>
      <c r="K90" s="953">
        <f>SUM(L90:S90)</f>
        <v>0</v>
      </c>
      <c r="L90" s="921"/>
      <c r="M90" s="954"/>
      <c r="N90" s="954"/>
      <c r="O90" s="954"/>
      <c r="P90" s="954"/>
      <c r="Q90" s="954"/>
      <c r="R90" s="954"/>
      <c r="S90" s="954"/>
      <c r="T90" s="919"/>
      <c r="U90" s="955">
        <f>SUM(V90:X90)</f>
        <v>0</v>
      </c>
      <c r="V90" s="921"/>
      <c r="W90" s="1337"/>
      <c r="X90" s="922"/>
      <c r="Y90" s="183"/>
      <c r="Z90" s="791"/>
      <c r="AA90" s="791"/>
      <c r="AB90" s="791"/>
    </row>
    <row r="91" spans="2:28">
      <c r="B91" s="895"/>
      <c r="C91" s="897"/>
      <c r="D91" s="933" t="s">
        <v>392</v>
      </c>
      <c r="E91" s="933"/>
      <c r="F91" s="933"/>
      <c r="G91" s="933"/>
      <c r="H91" s="933"/>
      <c r="I91" s="923" t="str">
        <f>IFERROR(J91/J$126," ")</f>
        <v xml:space="preserve"> </v>
      </c>
      <c r="J91" s="924">
        <f>K91+U91</f>
        <v>0</v>
      </c>
      <c r="K91" s="959">
        <f>SUM(L91:S91)</f>
        <v>0</v>
      </c>
      <c r="L91" s="930"/>
      <c r="M91" s="958"/>
      <c r="N91" s="958"/>
      <c r="O91" s="958"/>
      <c r="P91" s="958"/>
      <c r="Q91" s="958"/>
      <c r="R91" s="958"/>
      <c r="S91" s="958"/>
      <c r="T91" s="928"/>
      <c r="U91" s="929">
        <f>SUM(V91:X91)</f>
        <v>0</v>
      </c>
      <c r="V91" s="930"/>
      <c r="W91" s="1338"/>
      <c r="X91" s="931"/>
      <c r="Y91" s="183"/>
      <c r="Z91" s="791"/>
      <c r="AA91" s="791"/>
      <c r="AB91" s="791"/>
    </row>
    <row r="92" spans="2:28">
      <c r="B92" s="895"/>
      <c r="C92" s="897"/>
      <c r="D92" s="933" t="s">
        <v>344</v>
      </c>
      <c r="E92" s="1463"/>
      <c r="F92" s="1464"/>
      <c r="G92" s="1465"/>
      <c r="H92" s="933"/>
      <c r="I92" s="923" t="str">
        <f>IFERROR(J92/J$126," ")</f>
        <v xml:space="preserve"> </v>
      </c>
      <c r="J92" s="935">
        <f>K92+U92</f>
        <v>0</v>
      </c>
      <c r="K92" s="959">
        <f>SUM(L92:S92)</f>
        <v>0</v>
      </c>
      <c r="L92" s="963"/>
      <c r="M92" s="964"/>
      <c r="N92" s="964"/>
      <c r="O92" s="964"/>
      <c r="P92" s="964"/>
      <c r="Q92" s="964"/>
      <c r="R92" s="964"/>
      <c r="S92" s="964"/>
      <c r="T92" s="928"/>
      <c r="U92" s="965">
        <f>SUM(V92:X92)</f>
        <v>0</v>
      </c>
      <c r="V92" s="963"/>
      <c r="W92" s="1340"/>
      <c r="X92" s="966"/>
      <c r="Y92" s="183"/>
      <c r="Z92" s="791"/>
      <c r="AA92" s="791"/>
      <c r="AB92" s="791"/>
    </row>
    <row r="93" spans="2:28" ht="14.45" thickBot="1">
      <c r="B93" s="895"/>
      <c r="C93" s="897"/>
      <c r="D93" s="932"/>
      <c r="E93" s="932"/>
      <c r="F93" s="932"/>
      <c r="G93" s="942" t="s">
        <v>345</v>
      </c>
      <c r="H93" s="942"/>
      <c r="I93" s="943" t="str">
        <f>IFERROR(J93/J$126," ")</f>
        <v xml:space="preserve"> </v>
      </c>
      <c r="J93" s="944">
        <f t="shared" ref="J93:S93" si="27">SUM(J90:J92)</f>
        <v>0</v>
      </c>
      <c r="K93" s="945">
        <f t="shared" si="27"/>
        <v>0</v>
      </c>
      <c r="L93" s="946">
        <f t="shared" si="27"/>
        <v>0</v>
      </c>
      <c r="M93" s="947">
        <f t="shared" si="27"/>
        <v>0</v>
      </c>
      <c r="N93" s="947">
        <f t="shared" si="27"/>
        <v>0</v>
      </c>
      <c r="O93" s="947">
        <f t="shared" si="27"/>
        <v>0</v>
      </c>
      <c r="P93" s="947">
        <f t="shared" si="27"/>
        <v>0</v>
      </c>
      <c r="Q93" s="947">
        <f t="shared" si="27"/>
        <v>0</v>
      </c>
      <c r="R93" s="947">
        <f t="shared" si="27"/>
        <v>0</v>
      </c>
      <c r="S93" s="947">
        <f t="shared" si="27"/>
        <v>0</v>
      </c>
      <c r="T93" s="948"/>
      <c r="U93" s="949">
        <f>SUM(U90:U92)</f>
        <v>0</v>
      </c>
      <c r="V93" s="946">
        <f>SUM(V90:V92)</f>
        <v>0</v>
      </c>
      <c r="W93" s="946">
        <f>SUM(W90:W92)</f>
        <v>0</v>
      </c>
      <c r="X93" s="950">
        <f>SUM(X90:X92)</f>
        <v>0</v>
      </c>
      <c r="Y93" s="183"/>
      <c r="Z93" s="791"/>
      <c r="AA93" s="791"/>
      <c r="AB93" s="791"/>
    </row>
    <row r="94" spans="2:28" ht="3.75" customHeight="1">
      <c r="B94" s="895"/>
      <c r="C94" s="932"/>
      <c r="D94" s="932"/>
      <c r="E94" s="932"/>
      <c r="F94" s="932"/>
      <c r="G94" s="932"/>
      <c r="H94" s="932"/>
      <c r="I94" s="181"/>
      <c r="J94" s="184"/>
      <c r="K94" s="897"/>
      <c r="L94" s="1008"/>
      <c r="M94" s="1008"/>
      <c r="N94" s="1008"/>
      <c r="O94" s="1008"/>
      <c r="P94" s="1008"/>
      <c r="Q94" s="1008"/>
      <c r="R94" s="897"/>
      <c r="S94" s="1008"/>
      <c r="T94" s="928"/>
      <c r="U94" s="1008"/>
      <c r="V94" s="1008"/>
      <c r="W94" s="1008"/>
      <c r="X94" s="1008"/>
      <c r="Y94" s="183"/>
      <c r="Z94" s="791"/>
      <c r="AA94" s="791"/>
      <c r="AB94" s="791"/>
    </row>
    <row r="95" spans="2:28" ht="14.45" thickBot="1">
      <c r="B95" s="895"/>
      <c r="C95" s="909" t="s">
        <v>393</v>
      </c>
      <c r="D95" s="909"/>
      <c r="E95" s="909"/>
      <c r="F95" s="909"/>
      <c r="G95" s="909"/>
      <c r="H95" s="910"/>
      <c r="I95" s="910"/>
      <c r="J95" s="910"/>
      <c r="K95" s="910"/>
      <c r="L95" s="1008"/>
      <c r="M95" s="1008"/>
      <c r="N95" s="1008"/>
      <c r="O95" s="1008"/>
      <c r="P95" s="1008"/>
      <c r="Q95" s="1008"/>
      <c r="R95" s="897"/>
      <c r="S95" s="1008"/>
      <c r="T95" s="928"/>
      <c r="U95" s="1008"/>
      <c r="V95" s="1008"/>
      <c r="W95" s="1008"/>
      <c r="X95" s="1008"/>
      <c r="Y95" s="183"/>
      <c r="Z95" s="791"/>
      <c r="AA95" s="791"/>
      <c r="AB95" s="791"/>
    </row>
    <row r="96" spans="2:28">
      <c r="B96" s="895"/>
      <c r="C96" s="897"/>
      <c r="D96" s="1009" t="s">
        <v>394</v>
      </c>
      <c r="E96" s="1009"/>
      <c r="F96" s="1009"/>
      <c r="G96" s="1009"/>
      <c r="H96" s="1009"/>
      <c r="I96" s="914" t="str">
        <f t="shared" ref="I96:I109" si="28">IFERROR(J96/J$126," ")</f>
        <v xml:space="preserve"> </v>
      </c>
      <c r="J96" s="915">
        <f t="shared" ref="J96:J106" si="29">K96+U96</f>
        <v>0</v>
      </c>
      <c r="K96" s="953">
        <f t="shared" ref="K96:K108" si="30">SUM(L96:S96)</f>
        <v>0</v>
      </c>
      <c r="L96" s="921"/>
      <c r="M96" s="954"/>
      <c r="N96" s="954"/>
      <c r="O96" s="954"/>
      <c r="P96" s="954"/>
      <c r="Q96" s="954"/>
      <c r="R96" s="954"/>
      <c r="S96" s="954"/>
      <c r="T96" s="919"/>
      <c r="U96" s="955">
        <f t="shared" ref="U96:U108" si="31">SUM(V96:X96)</f>
        <v>0</v>
      </c>
      <c r="V96" s="921"/>
      <c r="W96" s="1337"/>
      <c r="X96" s="922"/>
      <c r="Y96" s="183"/>
      <c r="Z96" s="791"/>
      <c r="AA96" s="791"/>
      <c r="AB96" s="791"/>
    </row>
    <row r="97" spans="2:28">
      <c r="B97" s="895"/>
      <c r="C97" s="897"/>
      <c r="D97" s="933" t="s">
        <v>395</v>
      </c>
      <c r="E97" s="933"/>
      <c r="F97" s="933"/>
      <c r="G97" s="933"/>
      <c r="H97" s="933"/>
      <c r="I97" s="923" t="str">
        <f t="shared" si="28"/>
        <v xml:space="preserve"> </v>
      </c>
      <c r="J97" s="924">
        <f t="shared" si="29"/>
        <v>0</v>
      </c>
      <c r="K97" s="959">
        <f t="shared" si="30"/>
        <v>0</v>
      </c>
      <c r="L97" s="930"/>
      <c r="M97" s="958"/>
      <c r="N97" s="958"/>
      <c r="O97" s="958"/>
      <c r="P97" s="958"/>
      <c r="Q97" s="958"/>
      <c r="R97" s="958"/>
      <c r="S97" s="958"/>
      <c r="T97" s="928"/>
      <c r="U97" s="929">
        <f t="shared" si="31"/>
        <v>0</v>
      </c>
      <c r="V97" s="930"/>
      <c r="W97" s="1338"/>
      <c r="X97" s="931"/>
      <c r="Y97" s="183"/>
      <c r="Z97" s="791"/>
      <c r="AA97" s="791"/>
      <c r="AB97" s="791"/>
    </row>
    <row r="98" spans="2:28">
      <c r="B98" s="895"/>
      <c r="C98" s="897"/>
      <c r="D98" s="933" t="s">
        <v>33</v>
      </c>
      <c r="E98" s="933"/>
      <c r="F98" s="933"/>
      <c r="G98" s="933"/>
      <c r="H98" s="933"/>
      <c r="I98" s="923" t="str">
        <f t="shared" si="28"/>
        <v xml:space="preserve"> </v>
      </c>
      <c r="J98" s="924">
        <f t="shared" si="29"/>
        <v>0</v>
      </c>
      <c r="K98" s="959">
        <f>SUM(L98:S98)</f>
        <v>0</v>
      </c>
      <c r="L98" s="930"/>
      <c r="M98" s="958"/>
      <c r="N98" s="958"/>
      <c r="O98" s="958"/>
      <c r="P98" s="958"/>
      <c r="Q98" s="958"/>
      <c r="R98" s="958"/>
      <c r="S98" s="958"/>
      <c r="T98" s="928"/>
      <c r="U98" s="929">
        <f t="shared" si="31"/>
        <v>0</v>
      </c>
      <c r="V98" s="930"/>
      <c r="W98" s="1338"/>
      <c r="X98" s="931"/>
      <c r="Y98" s="183"/>
      <c r="Z98" s="791"/>
      <c r="AA98" s="791"/>
      <c r="AB98" s="791"/>
    </row>
    <row r="99" spans="2:28">
      <c r="B99" s="895"/>
      <c r="C99" s="897"/>
      <c r="D99" s="933" t="s">
        <v>396</v>
      </c>
      <c r="E99" s="933"/>
      <c r="F99" s="933"/>
      <c r="G99" s="933"/>
      <c r="H99" s="933"/>
      <c r="I99" s="923" t="str">
        <f t="shared" si="28"/>
        <v xml:space="preserve"> </v>
      </c>
      <c r="J99" s="924">
        <f t="shared" si="29"/>
        <v>0</v>
      </c>
      <c r="K99" s="959">
        <f t="shared" si="30"/>
        <v>0</v>
      </c>
      <c r="L99" s="930"/>
      <c r="M99" s="958"/>
      <c r="N99" s="958"/>
      <c r="O99" s="958"/>
      <c r="P99" s="958"/>
      <c r="Q99" s="958"/>
      <c r="R99" s="958"/>
      <c r="S99" s="958"/>
      <c r="T99" s="928"/>
      <c r="U99" s="929">
        <f t="shared" si="31"/>
        <v>0</v>
      </c>
      <c r="V99" s="930"/>
      <c r="W99" s="1338"/>
      <c r="X99" s="931"/>
      <c r="Y99" s="183"/>
      <c r="Z99" s="791"/>
      <c r="AA99" s="791"/>
      <c r="AB99" s="791"/>
    </row>
    <row r="100" spans="2:28">
      <c r="B100" s="895"/>
      <c r="C100" s="897"/>
      <c r="D100" s="933" t="s">
        <v>397</v>
      </c>
      <c r="E100" s="933"/>
      <c r="F100" s="933"/>
      <c r="G100" s="1010"/>
      <c r="H100" s="933"/>
      <c r="I100" s="923" t="str">
        <f t="shared" si="28"/>
        <v xml:space="preserve"> </v>
      </c>
      <c r="J100" s="924">
        <f t="shared" si="29"/>
        <v>0</v>
      </c>
      <c r="K100" s="959">
        <f t="shared" si="30"/>
        <v>0</v>
      </c>
      <c r="L100" s="930"/>
      <c r="M100" s="958"/>
      <c r="N100" s="958"/>
      <c r="O100" s="958"/>
      <c r="P100" s="958"/>
      <c r="Q100" s="958"/>
      <c r="R100" s="958"/>
      <c r="S100" s="958"/>
      <c r="T100" s="928"/>
      <c r="U100" s="929">
        <f t="shared" si="31"/>
        <v>0</v>
      </c>
      <c r="V100" s="930"/>
      <c r="W100" s="1338"/>
      <c r="X100" s="931"/>
      <c r="Y100" s="183"/>
      <c r="Z100" s="791"/>
      <c r="AA100" s="791"/>
      <c r="AB100" s="791"/>
    </row>
    <row r="101" spans="2:28">
      <c r="B101" s="895"/>
      <c r="C101" s="897"/>
      <c r="D101" s="933" t="s">
        <v>398</v>
      </c>
      <c r="E101" s="933"/>
      <c r="F101" s="933"/>
      <c r="G101" s="933"/>
      <c r="H101" s="933"/>
      <c r="I101" s="923" t="str">
        <f t="shared" si="28"/>
        <v xml:space="preserve"> </v>
      </c>
      <c r="J101" s="924">
        <f t="shared" si="29"/>
        <v>0</v>
      </c>
      <c r="K101" s="959">
        <f t="shared" si="30"/>
        <v>0</v>
      </c>
      <c r="L101" s="930"/>
      <c r="M101" s="958"/>
      <c r="N101" s="958"/>
      <c r="O101" s="958"/>
      <c r="P101" s="958"/>
      <c r="Q101" s="958"/>
      <c r="R101" s="958"/>
      <c r="S101" s="958"/>
      <c r="T101" s="928"/>
      <c r="U101" s="929">
        <f t="shared" si="31"/>
        <v>0</v>
      </c>
      <c r="V101" s="930"/>
      <c r="W101" s="1338"/>
      <c r="X101" s="931"/>
      <c r="Y101" s="183"/>
      <c r="Z101" s="791"/>
      <c r="AA101" s="791"/>
      <c r="AB101" s="791"/>
    </row>
    <row r="102" spans="2:28">
      <c r="B102" s="895"/>
      <c r="C102" s="897"/>
      <c r="D102" s="933" t="s">
        <v>399</v>
      </c>
      <c r="E102" s="933"/>
      <c r="F102" s="933"/>
      <c r="G102" s="933"/>
      <c r="H102" s="933"/>
      <c r="I102" s="923" t="str">
        <f t="shared" si="28"/>
        <v xml:space="preserve"> </v>
      </c>
      <c r="J102" s="924">
        <f t="shared" si="29"/>
        <v>0</v>
      </c>
      <c r="K102" s="959">
        <f t="shared" si="30"/>
        <v>0</v>
      </c>
      <c r="L102" s="930"/>
      <c r="M102" s="958"/>
      <c r="N102" s="958"/>
      <c r="O102" s="958"/>
      <c r="P102" s="958"/>
      <c r="Q102" s="958"/>
      <c r="R102" s="958"/>
      <c r="S102" s="958"/>
      <c r="T102" s="928"/>
      <c r="U102" s="929">
        <f t="shared" si="31"/>
        <v>0</v>
      </c>
      <c r="V102" s="930"/>
      <c r="W102" s="1338"/>
      <c r="X102" s="931"/>
      <c r="Y102" s="183"/>
      <c r="Z102" s="791"/>
      <c r="AA102" s="791"/>
      <c r="AB102" s="791"/>
    </row>
    <row r="103" spans="2:28">
      <c r="B103" s="895"/>
      <c r="C103" s="897"/>
      <c r="D103" s="933" t="s">
        <v>400</v>
      </c>
      <c r="E103" s="933"/>
      <c r="F103" s="933"/>
      <c r="G103" s="933"/>
      <c r="H103" s="933"/>
      <c r="I103" s="923" t="str">
        <f t="shared" si="28"/>
        <v xml:space="preserve"> </v>
      </c>
      <c r="J103" s="924">
        <f t="shared" si="29"/>
        <v>0</v>
      </c>
      <c r="K103" s="959">
        <f t="shared" si="30"/>
        <v>0</v>
      </c>
      <c r="L103" s="930"/>
      <c r="M103" s="958"/>
      <c r="N103" s="958"/>
      <c r="O103" s="958"/>
      <c r="P103" s="958"/>
      <c r="Q103" s="958"/>
      <c r="R103" s="958"/>
      <c r="S103" s="958"/>
      <c r="T103" s="928"/>
      <c r="U103" s="929">
        <f t="shared" si="31"/>
        <v>0</v>
      </c>
      <c r="V103" s="930"/>
      <c r="W103" s="1338"/>
      <c r="X103" s="931"/>
      <c r="Y103" s="183"/>
      <c r="Z103" s="791"/>
      <c r="AA103" s="791"/>
      <c r="AB103" s="791"/>
    </row>
    <row r="104" spans="2:28">
      <c r="B104" s="895"/>
      <c r="C104" s="897"/>
      <c r="D104" s="933" t="s">
        <v>401</v>
      </c>
      <c r="E104" s="933"/>
      <c r="F104" s="933"/>
      <c r="G104" s="933"/>
      <c r="H104" s="933"/>
      <c r="I104" s="923" t="str">
        <f t="shared" si="28"/>
        <v xml:space="preserve"> </v>
      </c>
      <c r="J104" s="924">
        <f t="shared" si="29"/>
        <v>0</v>
      </c>
      <c r="K104" s="959">
        <f t="shared" si="30"/>
        <v>0</v>
      </c>
      <c r="L104" s="930"/>
      <c r="M104" s="958"/>
      <c r="N104" s="958"/>
      <c r="O104" s="958"/>
      <c r="P104" s="958"/>
      <c r="Q104" s="958"/>
      <c r="R104" s="958"/>
      <c r="S104" s="958"/>
      <c r="T104" s="928"/>
      <c r="U104" s="929">
        <f t="shared" si="31"/>
        <v>0</v>
      </c>
      <c r="V104" s="930"/>
      <c r="W104" s="1338"/>
      <c r="X104" s="931"/>
      <c r="Y104" s="183"/>
      <c r="Z104" s="791"/>
      <c r="AA104" s="791"/>
      <c r="AB104" s="791"/>
    </row>
    <row r="105" spans="2:28">
      <c r="B105" s="895"/>
      <c r="C105" s="897"/>
      <c r="D105" s="933" t="s">
        <v>402</v>
      </c>
      <c r="E105" s="933"/>
      <c r="F105" s="933"/>
      <c r="G105" s="933"/>
      <c r="H105" s="933"/>
      <c r="I105" s="923" t="str">
        <f t="shared" si="28"/>
        <v xml:space="preserve"> </v>
      </c>
      <c r="J105" s="924">
        <f t="shared" si="29"/>
        <v>0</v>
      </c>
      <c r="K105" s="959">
        <f t="shared" si="30"/>
        <v>0</v>
      </c>
      <c r="L105" s="930"/>
      <c r="M105" s="958"/>
      <c r="N105" s="958"/>
      <c r="O105" s="958"/>
      <c r="P105" s="958"/>
      <c r="Q105" s="958"/>
      <c r="R105" s="958"/>
      <c r="S105" s="958"/>
      <c r="T105" s="928"/>
      <c r="U105" s="929">
        <f t="shared" si="31"/>
        <v>0</v>
      </c>
      <c r="V105" s="930"/>
      <c r="W105" s="1338"/>
      <c r="X105" s="931"/>
      <c r="Y105" s="183"/>
      <c r="Z105" s="791"/>
      <c r="AA105" s="791"/>
      <c r="AB105" s="791"/>
    </row>
    <row r="106" spans="2:28">
      <c r="B106" s="895"/>
      <c r="C106" s="897"/>
      <c r="D106" s="933" t="s">
        <v>403</v>
      </c>
      <c r="E106" s="933"/>
      <c r="F106" s="933"/>
      <c r="G106" s="933"/>
      <c r="H106" s="933"/>
      <c r="I106" s="923" t="str">
        <f t="shared" si="28"/>
        <v xml:space="preserve"> </v>
      </c>
      <c r="J106" s="924">
        <f t="shared" si="29"/>
        <v>0</v>
      </c>
      <c r="K106" s="959">
        <f t="shared" si="30"/>
        <v>0</v>
      </c>
      <c r="L106" s="930"/>
      <c r="M106" s="958"/>
      <c r="N106" s="958"/>
      <c r="O106" s="958"/>
      <c r="P106" s="958"/>
      <c r="Q106" s="958"/>
      <c r="R106" s="958"/>
      <c r="S106" s="958"/>
      <c r="T106" s="928"/>
      <c r="U106" s="929">
        <f t="shared" si="31"/>
        <v>0</v>
      </c>
      <c r="V106" s="930"/>
      <c r="W106" s="1338"/>
      <c r="X106" s="931"/>
      <c r="Y106" s="183"/>
      <c r="Z106" s="791"/>
      <c r="AA106" s="791"/>
      <c r="AB106" s="791"/>
    </row>
    <row r="107" spans="2:28">
      <c r="B107" s="895"/>
      <c r="C107" s="897"/>
      <c r="D107" s="933" t="s">
        <v>404</v>
      </c>
      <c r="E107" s="933"/>
      <c r="F107" s="933"/>
      <c r="G107" s="933"/>
      <c r="H107" s="933"/>
      <c r="I107" s="923" t="str">
        <f t="shared" si="28"/>
        <v xml:space="preserve"> </v>
      </c>
      <c r="J107" s="981">
        <f>K107+U107</f>
        <v>0</v>
      </c>
      <c r="K107" s="959">
        <f t="shared" si="30"/>
        <v>0</v>
      </c>
      <c r="L107" s="987"/>
      <c r="M107" s="983"/>
      <c r="N107" s="983"/>
      <c r="O107" s="983"/>
      <c r="P107" s="983"/>
      <c r="Q107" s="984"/>
      <c r="R107" s="983"/>
      <c r="S107" s="983"/>
      <c r="T107" s="928"/>
      <c r="U107" s="986">
        <f t="shared" si="31"/>
        <v>0</v>
      </c>
      <c r="V107" s="987"/>
      <c r="W107" s="1342"/>
      <c r="X107" s="988"/>
      <c r="Y107" s="183"/>
      <c r="Z107" s="791"/>
      <c r="AA107" s="791"/>
      <c r="AB107" s="791"/>
    </row>
    <row r="108" spans="2:28">
      <c r="B108" s="895"/>
      <c r="C108" s="897"/>
      <c r="D108" s="933" t="s">
        <v>344</v>
      </c>
      <c r="E108" s="1463"/>
      <c r="F108" s="1464"/>
      <c r="G108" s="1465"/>
      <c r="H108" s="933"/>
      <c r="I108" s="923" t="str">
        <f t="shared" si="28"/>
        <v xml:space="preserve"> </v>
      </c>
      <c r="J108" s="989">
        <f>K108+U108</f>
        <v>0</v>
      </c>
      <c r="K108" s="959">
        <f t="shared" si="30"/>
        <v>0</v>
      </c>
      <c r="L108" s="1011"/>
      <c r="M108" s="991"/>
      <c r="N108" s="992"/>
      <c r="O108" s="991"/>
      <c r="P108" s="991"/>
      <c r="Q108" s="991"/>
      <c r="R108" s="992"/>
      <c r="S108" s="1012"/>
      <c r="T108" s="928"/>
      <c r="U108" s="1003">
        <f t="shared" si="31"/>
        <v>0</v>
      </c>
      <c r="V108" s="990"/>
      <c r="W108" s="1012"/>
      <c r="X108" s="994"/>
      <c r="Y108" s="183"/>
      <c r="Z108" s="791"/>
      <c r="AA108" s="791"/>
      <c r="AB108" s="791"/>
    </row>
    <row r="109" spans="2:28" ht="14.45" thickBot="1">
      <c r="B109" s="895"/>
      <c r="C109" s="897"/>
      <c r="D109" s="932"/>
      <c r="E109" s="932"/>
      <c r="F109" s="932"/>
      <c r="G109" s="942" t="s">
        <v>345</v>
      </c>
      <c r="H109" s="942"/>
      <c r="I109" s="943" t="str">
        <f t="shared" si="28"/>
        <v xml:space="preserve"> </v>
      </c>
      <c r="J109" s="944">
        <f>SUM(J96:J108)</f>
        <v>0</v>
      </c>
      <c r="K109" s="945">
        <f>SUM(K96:K108)</f>
        <v>0</v>
      </c>
      <c r="L109" s="946">
        <f>SUM(L96:L108)</f>
        <v>0</v>
      </c>
      <c r="M109" s="996">
        <f t="shared" ref="M109:S109" si="32">SUM(M96:M108)</f>
        <v>0</v>
      </c>
      <c r="N109" s="949">
        <f t="shared" si="32"/>
        <v>0</v>
      </c>
      <c r="O109" s="949">
        <f t="shared" si="32"/>
        <v>0</v>
      </c>
      <c r="P109" s="949">
        <f t="shared" si="32"/>
        <v>0</v>
      </c>
      <c r="Q109" s="997">
        <f t="shared" si="32"/>
        <v>0</v>
      </c>
      <c r="R109" s="997">
        <f t="shared" si="32"/>
        <v>0</v>
      </c>
      <c r="S109" s="998">
        <f t="shared" si="32"/>
        <v>0</v>
      </c>
      <c r="T109" s="948"/>
      <c r="U109" s="949">
        <f>SUM(U96:U108)</f>
        <v>0</v>
      </c>
      <c r="V109" s="946">
        <f t="shared" ref="V109:X109" si="33">SUM(V96:V108)</f>
        <v>0</v>
      </c>
      <c r="W109" s="946">
        <f t="shared" si="33"/>
        <v>0</v>
      </c>
      <c r="X109" s="1005">
        <f t="shared" si="33"/>
        <v>0</v>
      </c>
      <c r="Y109" s="183"/>
      <c r="Z109" s="791"/>
      <c r="AA109" s="791"/>
      <c r="AB109" s="791"/>
    </row>
    <row r="110" spans="2:28" ht="9" customHeight="1" thickBot="1">
      <c r="B110" s="967"/>
      <c r="C110" s="1013"/>
      <c r="D110" s="1006"/>
      <c r="E110" s="1006"/>
      <c r="F110" s="1006"/>
      <c r="G110" s="1006"/>
      <c r="H110" s="1006"/>
      <c r="I110" s="185"/>
      <c r="J110" s="186"/>
      <c r="K110" s="1014"/>
      <c r="L110" s="1015"/>
      <c r="M110" s="1015"/>
      <c r="N110" s="1015"/>
      <c r="O110" s="1015"/>
      <c r="P110" s="1015"/>
      <c r="Q110" s="1015"/>
      <c r="R110" s="1014"/>
      <c r="S110" s="1015"/>
      <c r="T110" s="1016"/>
      <c r="U110" s="1015"/>
      <c r="V110" s="1015"/>
      <c r="W110" s="1015"/>
      <c r="X110" s="1015"/>
      <c r="Y110" s="187"/>
      <c r="Z110" s="791"/>
      <c r="AA110" s="791"/>
      <c r="AB110" s="791"/>
    </row>
    <row r="111" spans="2:28" ht="15" customHeight="1" thickBot="1">
      <c r="B111" s="895"/>
      <c r="C111" s="1017" t="s">
        <v>405</v>
      </c>
      <c r="D111" s="1018"/>
      <c r="E111" s="1019"/>
      <c r="F111" s="1019"/>
      <c r="G111" s="1019"/>
      <c r="H111" s="1019"/>
      <c r="I111" s="188"/>
      <c r="J111" s="188"/>
      <c r="K111" s="1020"/>
      <c r="L111" s="1021"/>
      <c r="M111" s="1021"/>
      <c r="N111" s="1021"/>
      <c r="O111" s="1021"/>
      <c r="P111" s="1021"/>
      <c r="Q111" s="1021"/>
      <c r="R111" s="1020"/>
      <c r="S111" s="1021"/>
      <c r="T111" s="1022"/>
      <c r="U111" s="1021"/>
      <c r="V111" s="1021"/>
      <c r="W111" s="1021"/>
      <c r="X111" s="1021"/>
      <c r="Y111" s="189"/>
      <c r="Z111" s="791"/>
      <c r="AA111" s="791"/>
      <c r="AB111" s="791"/>
    </row>
    <row r="112" spans="2:28" ht="15" customHeight="1">
      <c r="B112" s="895"/>
      <c r="C112" s="910"/>
      <c r="D112" s="932" t="s">
        <v>406</v>
      </c>
      <c r="E112" s="942"/>
      <c r="F112" s="942"/>
      <c r="G112" s="942"/>
      <c r="H112" s="942"/>
      <c r="I112" s="1023" t="str">
        <f>IFERROR(J112/J$126," ")</f>
        <v xml:space="preserve"> </v>
      </c>
      <c r="J112" s="1024">
        <f>K112+U112</f>
        <v>0</v>
      </c>
      <c r="K112" s="1025">
        <f t="shared" ref="K112" si="34">SUM(L112:S112)</f>
        <v>0</v>
      </c>
      <c r="L112" s="1026"/>
      <c r="M112" s="1027"/>
      <c r="N112" s="1028"/>
      <c r="O112" s="1028"/>
      <c r="P112" s="1028"/>
      <c r="Q112" s="1028"/>
      <c r="R112" s="1029"/>
      <c r="S112" s="1027"/>
      <c r="T112" s="1030"/>
      <c r="U112" s="1031">
        <f t="shared" ref="U112" si="35">SUM(V112:X112)</f>
        <v>0</v>
      </c>
      <c r="V112" s="1026"/>
      <c r="W112" s="1026"/>
      <c r="X112" s="1032"/>
      <c r="Y112" s="190"/>
      <c r="Z112" s="791"/>
      <c r="AA112" s="791"/>
      <c r="AB112" s="791"/>
    </row>
    <row r="113" spans="2:28" ht="15" customHeight="1" thickBot="1">
      <c r="B113" s="895"/>
      <c r="C113" s="910"/>
      <c r="D113" s="910"/>
      <c r="E113" s="942"/>
      <c r="F113" s="942"/>
      <c r="G113" s="942" t="s">
        <v>345</v>
      </c>
      <c r="H113" s="942"/>
      <c r="I113" s="943" t="str">
        <f>IFERROR(J113/J$126," ")</f>
        <v xml:space="preserve"> </v>
      </c>
      <c r="J113" s="1033">
        <f>SUM(J112)</f>
        <v>0</v>
      </c>
      <c r="K113" s="1034">
        <f>SUM(K112)</f>
        <v>0</v>
      </c>
      <c r="L113" s="1035">
        <f>SUM(L112)</f>
        <v>0</v>
      </c>
      <c r="M113" s="1036">
        <f t="shared" ref="M113:S113" si="36">SUM(M112)</f>
        <v>0</v>
      </c>
      <c r="N113" s="1036">
        <f t="shared" si="36"/>
        <v>0</v>
      </c>
      <c r="O113" s="1036">
        <f t="shared" si="36"/>
        <v>0</v>
      </c>
      <c r="P113" s="1036">
        <f t="shared" si="36"/>
        <v>0</v>
      </c>
      <c r="Q113" s="1036">
        <f t="shared" si="36"/>
        <v>0</v>
      </c>
      <c r="R113" s="1037">
        <f t="shared" si="36"/>
        <v>0</v>
      </c>
      <c r="S113" s="1038">
        <f t="shared" si="36"/>
        <v>0</v>
      </c>
      <c r="T113" s="1039"/>
      <c r="U113" s="1040">
        <f>SUM(U112)</f>
        <v>0</v>
      </c>
      <c r="V113" s="1038">
        <f t="shared" ref="V113:X113" si="37">SUM(V112)</f>
        <v>0</v>
      </c>
      <c r="W113" s="1038">
        <f t="shared" si="37"/>
        <v>0</v>
      </c>
      <c r="X113" s="1041">
        <f t="shared" si="37"/>
        <v>0</v>
      </c>
      <c r="Y113" s="183"/>
      <c r="Z113" s="791"/>
      <c r="AA113" s="791"/>
      <c r="AB113" s="791"/>
    </row>
    <row r="114" spans="2:28" ht="3.75" customHeight="1">
      <c r="B114" s="895"/>
      <c r="C114" s="910"/>
      <c r="D114" s="910"/>
      <c r="E114" s="942"/>
      <c r="F114" s="942"/>
      <c r="G114" s="942"/>
      <c r="H114" s="942"/>
      <c r="I114" s="181"/>
      <c r="J114" s="181"/>
      <c r="K114" s="897"/>
      <c r="L114" s="951"/>
      <c r="M114" s="951"/>
      <c r="N114" s="951"/>
      <c r="O114" s="951"/>
      <c r="P114" s="951"/>
      <c r="Q114" s="951"/>
      <c r="R114" s="897"/>
      <c r="S114" s="951"/>
      <c r="T114" s="928"/>
      <c r="U114" s="951"/>
      <c r="V114" s="951"/>
      <c r="W114" s="951"/>
      <c r="X114" s="951"/>
      <c r="Y114" s="183"/>
      <c r="Z114" s="791"/>
      <c r="AA114" s="791"/>
      <c r="AB114" s="791"/>
    </row>
    <row r="115" spans="2:28" ht="14.45" thickBot="1">
      <c r="B115" s="895"/>
      <c r="C115" s="909" t="s">
        <v>407</v>
      </c>
      <c r="D115" s="909"/>
      <c r="E115" s="909"/>
      <c r="F115" s="909"/>
      <c r="G115" s="909"/>
      <c r="H115" s="910"/>
      <c r="I115" s="910"/>
      <c r="J115" s="910"/>
      <c r="K115" s="910"/>
      <c r="L115" s="951"/>
      <c r="M115" s="951"/>
      <c r="N115" s="951"/>
      <c r="O115" s="951"/>
      <c r="P115" s="951"/>
      <c r="Q115" s="951"/>
      <c r="R115" s="897"/>
      <c r="S115" s="951"/>
      <c r="T115" s="928"/>
      <c r="U115" s="951"/>
      <c r="V115" s="951"/>
      <c r="W115" s="951"/>
      <c r="X115" s="951"/>
      <c r="Y115" s="183"/>
      <c r="Z115" s="791"/>
      <c r="AA115" s="791"/>
      <c r="AB115" s="791"/>
    </row>
    <row r="116" spans="2:28">
      <c r="B116" s="895"/>
      <c r="C116" s="897"/>
      <c r="D116" s="952" t="s">
        <v>408</v>
      </c>
      <c r="E116" s="952"/>
      <c r="F116" s="952"/>
      <c r="G116" s="952"/>
      <c r="H116" s="952"/>
      <c r="I116" s="914" t="str">
        <f t="shared" ref="I116:I124" si="38">IFERROR(J116/J$126," ")</f>
        <v xml:space="preserve"> </v>
      </c>
      <c r="J116" s="1042">
        <f t="shared" ref="J116:J123" si="39">K116+U116</f>
        <v>0</v>
      </c>
      <c r="K116" s="953">
        <f t="shared" ref="K116:K123" si="40">SUM(L116:S116)</f>
        <v>0</v>
      </c>
      <c r="L116" s="921"/>
      <c r="M116" s="954"/>
      <c r="N116" s="954"/>
      <c r="O116" s="954"/>
      <c r="P116" s="954"/>
      <c r="Q116" s="954"/>
      <c r="R116" s="954"/>
      <c r="S116" s="954"/>
      <c r="T116" s="919"/>
      <c r="U116" s="955">
        <f t="shared" ref="U116:U123" si="41">SUM(V116:X116)</f>
        <v>0</v>
      </c>
      <c r="V116" s="921"/>
      <c r="W116" s="1337"/>
      <c r="X116" s="922"/>
      <c r="Y116" s="183"/>
      <c r="Z116" s="791"/>
      <c r="AA116" s="791"/>
      <c r="AB116" s="791"/>
    </row>
    <row r="117" spans="2:28">
      <c r="B117" s="895"/>
      <c r="C117" s="897"/>
      <c r="D117" s="932" t="s">
        <v>409</v>
      </c>
      <c r="E117" s="932"/>
      <c r="F117" s="932"/>
      <c r="G117" s="932"/>
      <c r="H117" s="932"/>
      <c r="I117" s="923" t="str">
        <f t="shared" si="38"/>
        <v xml:space="preserve"> </v>
      </c>
      <c r="J117" s="1043">
        <f t="shared" si="39"/>
        <v>0</v>
      </c>
      <c r="K117" s="1044">
        <f t="shared" si="40"/>
        <v>0</v>
      </c>
      <c r="L117" s="930"/>
      <c r="M117" s="958"/>
      <c r="N117" s="958"/>
      <c r="O117" s="958"/>
      <c r="P117" s="958"/>
      <c r="Q117" s="958"/>
      <c r="R117" s="958"/>
      <c r="S117" s="958"/>
      <c r="T117" s="928"/>
      <c r="U117" s="1045">
        <f t="shared" si="41"/>
        <v>0</v>
      </c>
      <c r="V117" s="930"/>
      <c r="W117" s="1338"/>
      <c r="X117" s="931"/>
      <c r="Y117" s="183"/>
      <c r="Z117" s="791"/>
      <c r="AA117" s="791"/>
      <c r="AB117" s="791"/>
    </row>
    <row r="118" spans="2:28">
      <c r="B118" s="895"/>
      <c r="C118" s="897"/>
      <c r="D118" s="932" t="s">
        <v>410</v>
      </c>
      <c r="E118" s="932"/>
      <c r="F118" s="932"/>
      <c r="G118" s="932"/>
      <c r="H118" s="932"/>
      <c r="I118" s="923" t="str">
        <f t="shared" si="38"/>
        <v xml:space="preserve"> </v>
      </c>
      <c r="J118" s="1043">
        <f t="shared" si="39"/>
        <v>0</v>
      </c>
      <c r="K118" s="1044">
        <f t="shared" si="40"/>
        <v>0</v>
      </c>
      <c r="L118" s="930"/>
      <c r="M118" s="958"/>
      <c r="N118" s="958"/>
      <c r="O118" s="958"/>
      <c r="P118" s="958"/>
      <c r="Q118" s="958"/>
      <c r="R118" s="958"/>
      <c r="S118" s="958"/>
      <c r="T118" s="928"/>
      <c r="U118" s="1045">
        <f t="shared" si="41"/>
        <v>0</v>
      </c>
      <c r="V118" s="930"/>
      <c r="W118" s="1338"/>
      <c r="X118" s="931"/>
      <c r="Y118" s="183"/>
      <c r="Z118" s="791"/>
      <c r="AA118" s="791"/>
      <c r="AB118" s="791"/>
    </row>
    <row r="119" spans="2:28">
      <c r="B119" s="895"/>
      <c r="C119" s="897"/>
      <c r="D119" s="932" t="s">
        <v>411</v>
      </c>
      <c r="E119" s="932"/>
      <c r="F119" s="932"/>
      <c r="G119" s="932"/>
      <c r="H119" s="932"/>
      <c r="I119" s="923" t="str">
        <f t="shared" si="38"/>
        <v xml:space="preserve"> </v>
      </c>
      <c r="J119" s="1043">
        <f t="shared" si="39"/>
        <v>0</v>
      </c>
      <c r="K119" s="1044">
        <f t="shared" si="40"/>
        <v>0</v>
      </c>
      <c r="L119" s="930"/>
      <c r="M119" s="958"/>
      <c r="N119" s="958"/>
      <c r="O119" s="958"/>
      <c r="P119" s="958"/>
      <c r="Q119" s="958"/>
      <c r="R119" s="958"/>
      <c r="S119" s="958"/>
      <c r="T119" s="928"/>
      <c r="U119" s="1045">
        <f t="shared" si="41"/>
        <v>0</v>
      </c>
      <c r="V119" s="930"/>
      <c r="W119" s="1338"/>
      <c r="X119" s="931"/>
      <c r="Y119" s="183"/>
      <c r="Z119" s="791"/>
      <c r="AA119" s="791"/>
      <c r="AB119" s="791"/>
    </row>
    <row r="120" spans="2:28">
      <c r="B120" s="895"/>
      <c r="C120" s="897"/>
      <c r="D120" s="932" t="s">
        <v>412</v>
      </c>
      <c r="E120" s="932"/>
      <c r="F120" s="932"/>
      <c r="G120" s="932"/>
      <c r="H120" s="932"/>
      <c r="I120" s="923" t="str">
        <f t="shared" si="38"/>
        <v xml:space="preserve"> </v>
      </c>
      <c r="J120" s="1043">
        <f t="shared" si="39"/>
        <v>0</v>
      </c>
      <c r="K120" s="1044">
        <f t="shared" si="40"/>
        <v>0</v>
      </c>
      <c r="L120" s="930"/>
      <c r="M120" s="958"/>
      <c r="N120" s="958"/>
      <c r="O120" s="958"/>
      <c r="P120" s="958"/>
      <c r="Q120" s="958"/>
      <c r="R120" s="958"/>
      <c r="S120" s="958"/>
      <c r="T120" s="928"/>
      <c r="U120" s="1045">
        <f t="shared" si="41"/>
        <v>0</v>
      </c>
      <c r="V120" s="930"/>
      <c r="W120" s="1338"/>
      <c r="X120" s="931"/>
      <c r="Y120" s="183"/>
      <c r="Z120" s="791"/>
      <c r="AA120" s="791"/>
      <c r="AB120" s="791"/>
    </row>
    <row r="121" spans="2:28">
      <c r="B121" s="895"/>
      <c r="C121" s="897"/>
      <c r="D121" s="932" t="s">
        <v>413</v>
      </c>
      <c r="E121" s="932"/>
      <c r="F121" s="932"/>
      <c r="G121" s="932"/>
      <c r="H121" s="932"/>
      <c r="I121" s="923" t="str">
        <f t="shared" si="38"/>
        <v xml:space="preserve"> </v>
      </c>
      <c r="J121" s="1043">
        <f t="shared" si="39"/>
        <v>0</v>
      </c>
      <c r="K121" s="1044">
        <f t="shared" si="40"/>
        <v>0</v>
      </c>
      <c r="L121" s="930"/>
      <c r="M121" s="958"/>
      <c r="N121" s="958"/>
      <c r="O121" s="958"/>
      <c r="P121" s="958"/>
      <c r="Q121" s="958"/>
      <c r="R121" s="958"/>
      <c r="S121" s="958"/>
      <c r="T121" s="928"/>
      <c r="U121" s="1045">
        <f t="shared" si="41"/>
        <v>0</v>
      </c>
      <c r="V121" s="930"/>
      <c r="W121" s="1338"/>
      <c r="X121" s="931"/>
      <c r="Y121" s="183"/>
      <c r="Z121" s="791"/>
      <c r="AA121" s="791"/>
      <c r="AB121" s="791"/>
    </row>
    <row r="122" spans="2:28">
      <c r="B122" s="895"/>
      <c r="C122" s="897"/>
      <c r="D122" s="932" t="s">
        <v>414</v>
      </c>
      <c r="E122" s="932"/>
      <c r="F122" s="932"/>
      <c r="G122" s="932"/>
      <c r="H122" s="932"/>
      <c r="I122" s="1046" t="str">
        <f t="shared" si="38"/>
        <v xml:space="preserve"> </v>
      </c>
      <c r="J122" s="1047">
        <f t="shared" si="39"/>
        <v>0</v>
      </c>
      <c r="K122" s="1044">
        <f t="shared" si="40"/>
        <v>0</v>
      </c>
      <c r="L122" s="1048"/>
      <c r="M122" s="983"/>
      <c r="N122" s="984"/>
      <c r="O122" s="984"/>
      <c r="P122" s="984"/>
      <c r="Q122" s="984"/>
      <c r="R122" s="984"/>
      <c r="S122" s="983"/>
      <c r="T122" s="928"/>
      <c r="U122" s="1049">
        <f t="shared" si="41"/>
        <v>0</v>
      </c>
      <c r="V122" s="987"/>
      <c r="W122" s="1342"/>
      <c r="X122" s="1050"/>
      <c r="Y122" s="183"/>
      <c r="Z122" s="791"/>
      <c r="AA122" s="791"/>
      <c r="AB122" s="791"/>
    </row>
    <row r="123" spans="2:28">
      <c r="B123" s="895"/>
      <c r="C123" s="897"/>
      <c r="D123" s="932" t="s">
        <v>344</v>
      </c>
      <c r="E123" s="1463"/>
      <c r="F123" s="1464"/>
      <c r="G123" s="1465"/>
      <c r="H123" s="932"/>
      <c r="I123" s="1051" t="str">
        <f t="shared" si="38"/>
        <v xml:space="preserve"> </v>
      </c>
      <c r="J123" s="989">
        <f t="shared" si="39"/>
        <v>0</v>
      </c>
      <c r="K123" s="1044">
        <f t="shared" si="40"/>
        <v>0</v>
      </c>
      <c r="L123" s="1011"/>
      <c r="M123" s="991"/>
      <c r="N123" s="992"/>
      <c r="O123" s="1002"/>
      <c r="P123" s="1002"/>
      <c r="Q123" s="1002"/>
      <c r="R123" s="992"/>
      <c r="S123" s="1012"/>
      <c r="T123" s="928"/>
      <c r="U123" s="1052">
        <f t="shared" si="41"/>
        <v>0</v>
      </c>
      <c r="V123" s="1011"/>
      <c r="W123" s="1012"/>
      <c r="X123" s="994"/>
      <c r="Y123" s="183"/>
      <c r="Z123" s="791"/>
      <c r="AA123" s="791"/>
      <c r="AB123" s="791"/>
    </row>
    <row r="124" spans="2:28" ht="14.45" thickBot="1">
      <c r="B124" s="895"/>
      <c r="C124" s="897"/>
      <c r="D124" s="932"/>
      <c r="E124" s="932"/>
      <c r="F124" s="932"/>
      <c r="G124" s="942" t="s">
        <v>345</v>
      </c>
      <c r="H124" s="942"/>
      <c r="I124" s="943" t="str">
        <f t="shared" si="38"/>
        <v xml:space="preserve"> </v>
      </c>
      <c r="J124" s="944">
        <f>SUM(J116:J123)</f>
        <v>0</v>
      </c>
      <c r="K124" s="945">
        <f>SUM(K116:K123)</f>
        <v>0</v>
      </c>
      <c r="L124" s="946">
        <f>SUM(L116:L123)</f>
        <v>0</v>
      </c>
      <c r="M124" s="996">
        <f t="shared" ref="M124:S124" si="42">SUM(M116:M123)</f>
        <v>0</v>
      </c>
      <c r="N124" s="996">
        <f t="shared" si="42"/>
        <v>0</v>
      </c>
      <c r="O124" s="996">
        <f t="shared" si="42"/>
        <v>0</v>
      </c>
      <c r="P124" s="996">
        <f t="shared" si="42"/>
        <v>0</v>
      </c>
      <c r="Q124" s="1004">
        <f t="shared" si="42"/>
        <v>0</v>
      </c>
      <c r="R124" s="949">
        <f t="shared" si="42"/>
        <v>0</v>
      </c>
      <c r="S124" s="998">
        <f t="shared" si="42"/>
        <v>0</v>
      </c>
      <c r="T124" s="948"/>
      <c r="U124" s="949">
        <f>SUM(U116:U123)</f>
        <v>0</v>
      </c>
      <c r="V124" s="946">
        <f t="shared" ref="V124:X124" si="43">SUM(V116:V123)</f>
        <v>0</v>
      </c>
      <c r="W124" s="946">
        <f t="shared" si="43"/>
        <v>0</v>
      </c>
      <c r="X124" s="1005">
        <f t="shared" si="43"/>
        <v>0</v>
      </c>
      <c r="Y124" s="190"/>
      <c r="Z124" s="791"/>
      <c r="AA124" s="791"/>
      <c r="AB124" s="791"/>
    </row>
    <row r="125" spans="2:28" ht="7.5" customHeight="1" thickBot="1">
      <c r="B125" s="895"/>
      <c r="C125" s="933"/>
      <c r="D125" s="932"/>
      <c r="E125" s="932"/>
      <c r="F125" s="932"/>
      <c r="G125" s="932"/>
      <c r="H125" s="932"/>
      <c r="I125" s="897"/>
      <c r="J125" s="951"/>
      <c r="K125" s="897"/>
      <c r="L125" s="951"/>
      <c r="M125" s="951"/>
      <c r="N125" s="951"/>
      <c r="O125" s="951"/>
      <c r="P125" s="951"/>
      <c r="Q125" s="951"/>
      <c r="R125" s="897"/>
      <c r="S125" s="951"/>
      <c r="T125" s="928"/>
      <c r="U125" s="951"/>
      <c r="V125" s="951"/>
      <c r="W125" s="951"/>
      <c r="X125" s="951"/>
      <c r="Y125" s="183"/>
      <c r="Z125" s="791"/>
      <c r="AA125" s="791"/>
      <c r="AB125" s="791"/>
    </row>
    <row r="126" spans="2:28" ht="14.45" thickBot="1">
      <c r="B126" s="895"/>
      <c r="C126" s="1053" t="s">
        <v>415</v>
      </c>
      <c r="D126" s="1054"/>
      <c r="E126" s="1054"/>
      <c r="F126" s="1054"/>
      <c r="G126" s="1054"/>
      <c r="H126" s="1054"/>
      <c r="I126" s="1055"/>
      <c r="J126" s="1056">
        <f>J26+J45+J61+J67+J76+J87+J93+J109+J113+J124</f>
        <v>0</v>
      </c>
      <c r="K126" s="1057">
        <f>K26+K45+K61+K67+K76+K87+K93+K109+K113+K124</f>
        <v>0</v>
      </c>
      <c r="L126" s="1058"/>
      <c r="M126" s="1058"/>
      <c r="N126" s="1058"/>
      <c r="O126" s="1058"/>
      <c r="P126" s="1058"/>
      <c r="Q126" s="1058"/>
      <c r="R126" s="1058"/>
      <c r="S126" s="1058"/>
      <c r="T126" s="919"/>
      <c r="U126" s="1059">
        <f>U26+U45+U61+U67+U76+U87+U93+U109+U113+U124</f>
        <v>0</v>
      </c>
      <c r="V126" s="1058"/>
      <c r="W126" s="1058"/>
      <c r="X126" s="1060"/>
      <c r="Y126" s="183"/>
      <c r="Z126" s="791"/>
      <c r="AA126" s="791"/>
      <c r="AB126" s="791"/>
    </row>
    <row r="127" spans="2:28" ht="14.45" thickBot="1">
      <c r="B127" s="895"/>
      <c r="C127" s="1061" t="s">
        <v>416</v>
      </c>
      <c r="D127" s="1062"/>
      <c r="E127" s="1062"/>
      <c r="F127" s="1062"/>
      <c r="G127" s="1062"/>
      <c r="H127" s="1062"/>
      <c r="I127" s="1063"/>
      <c r="J127" s="1064">
        <f>K127+U127</f>
        <v>0</v>
      </c>
      <c r="K127" s="945">
        <f>SUM(L127:S127)</f>
        <v>0</v>
      </c>
      <c r="L127" s="1065">
        <f t="shared" ref="L127:S127" si="44">L26+L45+L61+L67+L76+L87+L93+L109+L113+L124</f>
        <v>0</v>
      </c>
      <c r="M127" s="1066">
        <f t="shared" si="44"/>
        <v>0</v>
      </c>
      <c r="N127" s="1066">
        <f t="shared" si="44"/>
        <v>0</v>
      </c>
      <c r="O127" s="1066">
        <f t="shared" si="44"/>
        <v>0</v>
      </c>
      <c r="P127" s="1066">
        <f t="shared" si="44"/>
        <v>0</v>
      </c>
      <c r="Q127" s="1066">
        <f t="shared" si="44"/>
        <v>0</v>
      </c>
      <c r="R127" s="1066">
        <f t="shared" si="44"/>
        <v>0</v>
      </c>
      <c r="S127" s="1066">
        <f t="shared" si="44"/>
        <v>0</v>
      </c>
      <c r="T127" s="1022"/>
      <c r="U127" s="949">
        <f>SUM(V127:X127)</f>
        <v>0</v>
      </c>
      <c r="V127" s="1065">
        <f>V26+V45+V61+V67+V76+V87+V93+V109+V113+V124</f>
        <v>0</v>
      </c>
      <c r="W127" s="1065">
        <f>W26+W45+W61+W67+W76+W87+W93+W109+W113+W124</f>
        <v>0</v>
      </c>
      <c r="X127" s="1067">
        <f>X26+X45+X61+X67+X76+X87+X93+X109+X113+X124</f>
        <v>0</v>
      </c>
      <c r="Y127" s="190"/>
      <c r="Z127" s="791"/>
      <c r="AA127" s="791"/>
      <c r="AB127" s="791"/>
    </row>
    <row r="128" spans="2:28">
      <c r="B128" s="895"/>
      <c r="C128" s="1068"/>
      <c r="D128" s="1068"/>
      <c r="E128" s="1068"/>
      <c r="F128" s="1068"/>
      <c r="G128" s="1068"/>
      <c r="H128" s="1068"/>
      <c r="I128" s="1068"/>
      <c r="K128" s="1069" t="str">
        <f>IF(K127&lt;&gt;('Financing Terms'!H18), "WARNING: Sources on Form 6A do not match Sources on Form 7A", " ")</f>
        <v xml:space="preserve"> </v>
      </c>
      <c r="L128" s="951"/>
      <c r="M128" s="951"/>
      <c r="N128" s="951"/>
      <c r="O128" s="951"/>
      <c r="P128" s="951"/>
      <c r="Q128" s="951"/>
      <c r="R128" s="951"/>
      <c r="S128" s="951"/>
      <c r="T128" s="1070"/>
      <c r="U128" s="951"/>
      <c r="V128" s="951"/>
      <c r="W128" s="951"/>
      <c r="X128" s="951"/>
      <c r="Y128" s="183"/>
      <c r="Z128" s="791"/>
      <c r="AA128" s="791"/>
      <c r="AB128" s="791"/>
    </row>
    <row r="129" spans="1:25" ht="9" customHeight="1" thickBot="1">
      <c r="B129" s="967"/>
      <c r="C129" s="1014"/>
      <c r="D129" s="1014"/>
      <c r="E129" s="1014"/>
      <c r="F129" s="1014"/>
      <c r="G129" s="1014"/>
      <c r="H129" s="1014"/>
      <c r="I129" s="1014"/>
      <c r="J129" s="191" t="s">
        <v>417</v>
      </c>
      <c r="K129" s="1014"/>
      <c r="L129" s="1014"/>
      <c r="M129" s="1014"/>
      <c r="N129" s="1014"/>
      <c r="O129" s="1014"/>
      <c r="P129" s="1014"/>
      <c r="Q129" s="1014"/>
      <c r="R129" s="1014"/>
      <c r="S129" s="1014"/>
      <c r="T129" s="1014"/>
      <c r="U129" s="1014"/>
      <c r="V129" s="1014"/>
      <c r="W129" s="1014"/>
      <c r="X129" s="1014"/>
      <c r="Y129" s="187"/>
    </row>
    <row r="132" spans="1:25" ht="14.45">
      <c r="A132" s="1071" t="s">
        <v>418</v>
      </c>
    </row>
    <row r="133" spans="1:25">
      <c r="B133" s="1072" t="s">
        <v>419</v>
      </c>
    </row>
    <row r="134" spans="1:25">
      <c r="C134" s="849" t="s">
        <v>420</v>
      </c>
      <c r="G134" s="1073">
        <f>K26</f>
        <v>0</v>
      </c>
    </row>
    <row r="135" spans="1:25">
      <c r="C135" s="849" t="s">
        <v>288</v>
      </c>
      <c r="G135" s="1073">
        <f>K45</f>
        <v>0</v>
      </c>
    </row>
    <row r="136" spans="1:25">
      <c r="C136" s="849" t="s">
        <v>421</v>
      </c>
      <c r="G136" s="1073">
        <f>K61</f>
        <v>0</v>
      </c>
    </row>
    <row r="137" spans="1:25">
      <c r="C137" s="849" t="s">
        <v>422</v>
      </c>
      <c r="G137" s="1073">
        <f>K67+K76+K87+K124</f>
        <v>0</v>
      </c>
    </row>
    <row r="138" spans="1:25">
      <c r="C138" s="849" t="s">
        <v>390</v>
      </c>
      <c r="G138" s="1073">
        <f>K93</f>
        <v>0</v>
      </c>
    </row>
    <row r="139" spans="1:25">
      <c r="C139" s="871" t="s">
        <v>423</v>
      </c>
      <c r="D139" s="871"/>
      <c r="E139" s="871"/>
      <c r="F139" s="871"/>
      <c r="G139" s="1074">
        <f>K109+K113</f>
        <v>0</v>
      </c>
    </row>
    <row r="140" spans="1:25">
      <c r="A140" s="847" t="s">
        <v>424</v>
      </c>
      <c r="G140" s="1073">
        <f>SUM(G134:G139)</f>
        <v>0</v>
      </c>
    </row>
  </sheetData>
  <sheetProtection algorithmName="SHA-512" hashValue="ELUuMqM+nQ5ZAb8S12xsBQmni5Oh8+y+3Fj7yhTB5nXrNVbM8xG6D3fY2C9MaX36hs5eu1QKeIHhI6lb6674eA==" saltValue="TxyB8cUitnOY/15Fe0+Y4A==" spinCount="100000" sheet="1" formatCells="0" formatColumns="0" formatRows="0" insertColumns="0" insertRows="0"/>
  <customSheetViews>
    <customSheetView guid="{DFED3BBB-AA3A-47A0-B9A6-455515EE166B}" showPageBreaks="1" showGridLines="0" printArea="1" topLeftCell="A73">
      <selection activeCell="L98" sqref="L98"/>
      <pageMargins left="0" right="0" top="0" bottom="0" header="0" footer="0"/>
      <headerFooter>
        <oddFooter>&amp;LForm 6A
Development Budgets&amp;CCFA Forms&amp;REdition: 2015
Version: 1.1</oddFooter>
      </headerFooter>
    </customSheetView>
  </customSheetViews>
  <mergeCells count="27">
    <mergeCell ref="Q17:Q18"/>
    <mergeCell ref="E92:G92"/>
    <mergeCell ref="E66:G66"/>
    <mergeCell ref="E75:G75"/>
    <mergeCell ref="R17:R18"/>
    <mergeCell ref="E25:G25"/>
    <mergeCell ref="E44:G44"/>
    <mergeCell ref="E60:G60"/>
    <mergeCell ref="E86:G86"/>
    <mergeCell ref="O17:O18"/>
    <mergeCell ref="P17:P18"/>
    <mergeCell ref="W17:W18"/>
    <mergeCell ref="E108:G108"/>
    <mergeCell ref="E123:G123"/>
    <mergeCell ref="C11:X11"/>
    <mergeCell ref="U15:X15"/>
    <mergeCell ref="K15:S15"/>
    <mergeCell ref="J15:J18"/>
    <mergeCell ref="K16:K18"/>
    <mergeCell ref="I15:I18"/>
    <mergeCell ref="U16:U18"/>
    <mergeCell ref="S17:S18"/>
    <mergeCell ref="V17:V18"/>
    <mergeCell ref="X17:X18"/>
    <mergeCell ref="L17:L18"/>
    <mergeCell ref="M17:M18"/>
    <mergeCell ref="N17:N18"/>
  </mergeCells>
  <dataValidations disablePrompts="1" count="2">
    <dataValidation allowBlank="1" showInputMessage="1" showErrorMessage="1" promptTitle="Rehab Contingency %" prompt="Defined as Rehab Contingency divided by the sum of Rehab, Contractor Profit, Contractor Overhead, and Bond Premium amounts_x000a__x000a_% =J27 / (J23+J24+J25+J34)" sqref="G35" xr:uid="{00000000-0002-0000-0D00-000000000000}"/>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34" xr:uid="{00000000-0002-0000-0D00-000001000000}"/>
  </dataValidations>
  <pageMargins left="0.7" right="0.7" top="0.75" bottom="0.75" header="0.3" footer="0.3"/>
  <pageSetup scale="63" fitToHeight="0" orientation="landscape" r:id="rId1"/>
  <headerFooter differentFirst="1"/>
  <rowBreaks count="2" manualBreakCount="2">
    <brk id="67" min="1" max="24" man="1"/>
    <brk id="113" min="1" max="24" man="1"/>
  </rowBreaks>
  <drawing r:id="rId2"/>
  <extLst>
    <ext xmlns:x14="http://schemas.microsoft.com/office/spreadsheetml/2009/9/main" uri="{78C0D931-6437-407d-A8EE-F0AAD7539E65}">
      <x14:conditionalFormattings>
        <x14:conditionalFormatting xmlns:xm="http://schemas.microsoft.com/office/excel/2006/main">
          <x14:cfRule type="expression" priority="1" id="{74A6DEB9-7032-44D3-84FD-FEEBE9A6358D}">
            <xm:f>$K$127&lt;&gt;('U:\MASTERS\Application\2016 Application\[e3_UPDATED_combined_funders_forms_2016.xlsx]7A'!#REF!+'U:\MASTERS\Application\2016 Application\[e3_UPDATED_combined_funders_forms_2016.xlsx]7A'!#REF!)</xm:f>
            <x14:dxf>
              <font>
                <color rgb="FF990000"/>
              </font>
              <fill>
                <patternFill>
                  <bgColor theme="5" tint="0.79998168889431442"/>
                </patternFill>
              </fill>
            </x14:dxf>
          </x14:cfRule>
          <xm:sqref>K127</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L243"/>
  <sheetViews>
    <sheetView showGridLines="0" zoomScaleNormal="100" workbookViewId="0">
      <selection sqref="A1:L1"/>
    </sheetView>
  </sheetViews>
  <sheetFormatPr defaultColWidth="9.140625" defaultRowHeight="12.75" customHeight="1"/>
  <cols>
    <col min="1" max="1" width="1.5703125" style="195" customWidth="1"/>
    <col min="2" max="2" width="4.85546875" style="195" customWidth="1"/>
    <col min="3" max="3" width="22.140625" style="195" customWidth="1"/>
    <col min="4" max="4" width="9.140625" style="195" customWidth="1"/>
    <col min="5" max="5" width="11.5703125" style="195" customWidth="1"/>
    <col min="6" max="6" width="16.5703125" style="195" customWidth="1"/>
    <col min="7" max="8" width="17.85546875" style="195" customWidth="1"/>
    <col min="9" max="9" width="1.5703125" style="195" customWidth="1"/>
    <col min="10" max="16384" width="9.140625" style="195"/>
  </cols>
  <sheetData>
    <row r="1" spans="1:12" s="194" customFormat="1" ht="18.600000000000001">
      <c r="A1" s="1494" t="s">
        <v>425</v>
      </c>
      <c r="B1" s="1494"/>
      <c r="C1" s="1494"/>
      <c r="D1" s="1494"/>
      <c r="E1" s="1494"/>
      <c r="F1" s="1494"/>
      <c r="G1" s="1494"/>
      <c r="H1" s="1494"/>
      <c r="I1" s="1494"/>
      <c r="J1" s="1494"/>
      <c r="K1" s="1494"/>
      <c r="L1" s="1494"/>
    </row>
    <row r="2" spans="1:12" ht="8.25" customHeight="1"/>
    <row r="3" spans="1:12" ht="12.75" customHeight="1" thickBot="1">
      <c r="I3" s="196"/>
      <c r="J3" s="197"/>
    </row>
    <row r="4" spans="1:12" ht="12.75" customHeight="1">
      <c r="B4" s="198"/>
      <c r="C4" s="198"/>
      <c r="D4" s="198"/>
      <c r="E4" s="198"/>
      <c r="F4" s="1495" t="s">
        <v>426</v>
      </c>
      <c r="G4" s="1496"/>
      <c r="H4" s="1497"/>
    </row>
    <row r="5" spans="1:12" ht="12.75" customHeight="1">
      <c r="B5" s="198"/>
      <c r="C5" s="198"/>
      <c r="D5" s="198"/>
      <c r="E5" s="198"/>
      <c r="F5" s="1498" t="s">
        <v>427</v>
      </c>
      <c r="G5" s="1501" t="s">
        <v>428</v>
      </c>
      <c r="H5" s="1502"/>
    </row>
    <row r="6" spans="1:12" ht="12.75" customHeight="1">
      <c r="B6" s="199"/>
      <c r="C6" s="198"/>
      <c r="D6" s="198"/>
      <c r="E6" s="200"/>
      <c r="F6" s="1499"/>
      <c r="G6" s="1503" t="s">
        <v>166</v>
      </c>
      <c r="H6" s="1506" t="s">
        <v>429</v>
      </c>
    </row>
    <row r="7" spans="1:12" ht="12.75" customHeight="1">
      <c r="B7" s="201"/>
      <c r="C7" s="202"/>
      <c r="D7" s="202"/>
      <c r="E7" s="200"/>
      <c r="F7" s="1499"/>
      <c r="G7" s="1504"/>
      <c r="H7" s="1507"/>
    </row>
    <row r="8" spans="1:12" ht="12.75" customHeight="1">
      <c r="B8" s="201"/>
      <c r="C8" s="202"/>
      <c r="D8" s="202"/>
      <c r="E8" s="200"/>
      <c r="F8" s="1499"/>
      <c r="G8" s="1504"/>
      <c r="H8" s="1507"/>
    </row>
    <row r="9" spans="1:12" ht="13.5" customHeight="1" thickBot="1">
      <c r="C9" s="203"/>
      <c r="D9" s="204"/>
      <c r="E9" s="205"/>
      <c r="F9" s="1500"/>
      <c r="G9" s="1505"/>
      <c r="H9" s="1508"/>
    </row>
    <row r="10" spans="1:12" ht="13.5" thickBot="1">
      <c r="B10" s="206" t="s">
        <v>338</v>
      </c>
      <c r="C10" s="203"/>
      <c r="D10" s="204"/>
      <c r="E10" s="205"/>
      <c r="F10" s="207"/>
      <c r="G10" s="208"/>
      <c r="H10" s="208"/>
    </row>
    <row r="11" spans="1:12" ht="12.75" customHeight="1">
      <c r="B11" s="209" t="s">
        <v>339</v>
      </c>
      <c r="C11" s="210"/>
      <c r="D11" s="211"/>
      <c r="E11" s="198"/>
      <c r="F11" s="212">
        <f>'Sources and Uses'!K20</f>
        <v>0</v>
      </c>
      <c r="G11" s="213"/>
      <c r="H11" s="214"/>
    </row>
    <row r="12" spans="1:12" ht="12.75" customHeight="1">
      <c r="B12" s="209" t="s">
        <v>340</v>
      </c>
      <c r="C12" s="210"/>
      <c r="D12" s="211"/>
      <c r="E12" s="198"/>
      <c r="F12" s="215">
        <f>'Sources and Uses'!K21</f>
        <v>0</v>
      </c>
      <c r="G12" s="41"/>
      <c r="H12" s="216"/>
    </row>
    <row r="13" spans="1:12" ht="12.75" customHeight="1">
      <c r="B13" s="217" t="s">
        <v>341</v>
      </c>
      <c r="C13" s="211"/>
      <c r="D13" s="218"/>
      <c r="E13" s="219"/>
      <c r="F13" s="215">
        <f>'Sources and Uses'!K22</f>
        <v>0</v>
      </c>
      <c r="G13" s="41"/>
      <c r="H13" s="216"/>
    </row>
    <row r="14" spans="1:12" ht="12.75" customHeight="1">
      <c r="B14" s="217" t="s">
        <v>342</v>
      </c>
      <c r="C14" s="211"/>
      <c r="D14" s="218"/>
      <c r="E14" s="219"/>
      <c r="F14" s="215">
        <f>'Sources and Uses'!K23</f>
        <v>0</v>
      </c>
      <c r="G14" s="41"/>
      <c r="H14" s="216"/>
    </row>
    <row r="15" spans="1:12" ht="12.75" customHeight="1">
      <c r="B15" s="220" t="s">
        <v>343</v>
      </c>
      <c r="C15" s="211"/>
      <c r="D15" s="218"/>
      <c r="E15" s="219"/>
      <c r="F15" s="215">
        <f>'Sources and Uses'!K24</f>
        <v>0</v>
      </c>
      <c r="G15" s="41"/>
      <c r="H15" s="216"/>
    </row>
    <row r="16" spans="1:12" ht="12.75" customHeight="1">
      <c r="A16" s="302"/>
      <c r="B16" s="294" t="s">
        <v>430</v>
      </c>
      <c r="C16" s="297"/>
      <c r="D16" s="303"/>
      <c r="E16" s="304"/>
      <c r="F16" s="221">
        <f>'Sources and Uses'!K25</f>
        <v>0</v>
      </c>
      <c r="G16" s="580"/>
      <c r="H16" s="216"/>
    </row>
    <row r="17" spans="2:8" ht="12.75" customHeight="1" thickBot="1">
      <c r="B17" s="211" t="s">
        <v>345</v>
      </c>
      <c r="C17" s="211"/>
      <c r="D17" s="218"/>
      <c r="E17" s="219"/>
      <c r="F17" s="222">
        <f>SUM(F11:F16)</f>
        <v>0</v>
      </c>
      <c r="G17" s="581">
        <f>SUM(G12:G16)</f>
        <v>0</v>
      </c>
      <c r="H17" s="224">
        <v>0</v>
      </c>
    </row>
    <row r="18" spans="2:8" ht="12.75" customHeight="1">
      <c r="B18" s="211"/>
      <c r="C18" s="211"/>
      <c r="D18" s="218"/>
      <c r="E18" s="219"/>
      <c r="F18" s="225"/>
      <c r="G18" s="225"/>
      <c r="H18" s="225"/>
    </row>
    <row r="19" spans="2:8" ht="12.75" customHeight="1" thickBot="1">
      <c r="B19" s="226" t="s">
        <v>346</v>
      </c>
      <c r="C19" s="227"/>
      <c r="D19" s="228"/>
      <c r="E19" s="218"/>
      <c r="F19" s="229"/>
      <c r="G19" s="225"/>
      <c r="H19" s="225"/>
    </row>
    <row r="20" spans="2:8" ht="12.75" customHeight="1">
      <c r="B20" s="217" t="s">
        <v>347</v>
      </c>
      <c r="C20" s="211"/>
      <c r="D20" s="211"/>
      <c r="E20" s="230"/>
      <c r="F20" s="231">
        <f>'Sources and Uses'!K29</f>
        <v>0</v>
      </c>
      <c r="G20" s="576"/>
      <c r="H20" s="575"/>
    </row>
    <row r="21" spans="2:8" ht="12.75" customHeight="1">
      <c r="B21" s="217" t="s">
        <v>348</v>
      </c>
      <c r="C21" s="232"/>
      <c r="D21" s="211"/>
      <c r="E21" s="232"/>
      <c r="F21" s="215">
        <f>'Sources and Uses'!K30</f>
        <v>0</v>
      </c>
      <c r="G21" s="577"/>
      <c r="H21" s="94"/>
    </row>
    <row r="22" spans="2:8" ht="12.75" customHeight="1">
      <c r="B22" s="217" t="s">
        <v>167</v>
      </c>
      <c r="C22" s="232"/>
      <c r="D22" s="211"/>
      <c r="E22" s="232"/>
      <c r="F22" s="215">
        <f>'Sources and Uses'!K31</f>
        <v>0</v>
      </c>
      <c r="G22" s="578"/>
      <c r="H22" s="577"/>
    </row>
    <row r="23" spans="2:8" ht="12.75" customHeight="1">
      <c r="B23" s="217" t="s">
        <v>349</v>
      </c>
      <c r="C23" s="232"/>
      <c r="D23" s="211"/>
      <c r="E23" s="232"/>
      <c r="F23" s="215">
        <f>'Sources and Uses'!K32</f>
        <v>0</v>
      </c>
      <c r="G23" s="577"/>
      <c r="H23" s="577"/>
    </row>
    <row r="24" spans="2:8" ht="12.75" customHeight="1">
      <c r="B24" s="217" t="s">
        <v>350</v>
      </c>
      <c r="C24" s="232"/>
      <c r="D24" s="211"/>
      <c r="E24" s="232"/>
      <c r="F24" s="215">
        <f>'Sources and Uses'!K33</f>
        <v>0</v>
      </c>
      <c r="G24" s="577"/>
      <c r="H24" s="577"/>
    </row>
    <row r="25" spans="2:8" ht="12.75" customHeight="1">
      <c r="B25" s="217" t="s">
        <v>431</v>
      </c>
      <c r="C25" s="232"/>
      <c r="D25" s="211"/>
      <c r="E25" s="232"/>
      <c r="F25" s="215">
        <f>'Sources and Uses'!K34</f>
        <v>0</v>
      </c>
      <c r="G25" s="577"/>
      <c r="H25" s="577"/>
    </row>
    <row r="26" spans="2:8" ht="12.75" customHeight="1">
      <c r="B26" s="217" t="s">
        <v>352</v>
      </c>
      <c r="C26" s="232"/>
      <c r="D26" s="211"/>
      <c r="E26" s="232"/>
      <c r="F26" s="215">
        <f>'Sources and Uses'!K35</f>
        <v>0</v>
      </c>
      <c r="G26" s="577"/>
      <c r="H26" s="577"/>
    </row>
    <row r="27" spans="2:8" ht="12.75" customHeight="1">
      <c r="B27" s="217" t="s">
        <v>353</v>
      </c>
      <c r="C27" s="211"/>
      <c r="D27" s="211"/>
      <c r="E27" s="233"/>
      <c r="F27" s="215">
        <f>'Sources and Uses'!K36</f>
        <v>0</v>
      </c>
      <c r="G27" s="578"/>
      <c r="H27" s="577"/>
    </row>
    <row r="28" spans="2:8" ht="12.75" customHeight="1">
      <c r="B28" s="217" t="s">
        <v>354</v>
      </c>
      <c r="C28" s="211"/>
      <c r="D28" s="211"/>
      <c r="E28" s="233"/>
      <c r="F28" s="215">
        <f>'Sources and Uses'!K37</f>
        <v>0</v>
      </c>
      <c r="G28" s="574"/>
      <c r="H28" s="579"/>
    </row>
    <row r="29" spans="2:8" ht="12.75" customHeight="1">
      <c r="B29" s="217" t="s">
        <v>355</v>
      </c>
      <c r="C29" s="211"/>
      <c r="D29" s="211"/>
      <c r="E29" s="234"/>
      <c r="F29" s="215">
        <f>'Sources and Uses'!K38</f>
        <v>0</v>
      </c>
      <c r="G29" s="235"/>
      <c r="H29" s="216"/>
    </row>
    <row r="30" spans="2:8" ht="12.75" customHeight="1">
      <c r="B30" s="217" t="s">
        <v>432</v>
      </c>
      <c r="C30" s="211"/>
      <c r="D30" s="211"/>
      <c r="E30" s="234"/>
      <c r="F30" s="215">
        <f>'Sources and Uses'!K39</f>
        <v>0</v>
      </c>
      <c r="G30" s="13"/>
      <c r="H30" s="13"/>
    </row>
    <row r="31" spans="2:8" ht="12.75" customHeight="1">
      <c r="B31" s="217" t="s">
        <v>433</v>
      </c>
      <c r="C31" s="211"/>
      <c r="D31" s="211"/>
      <c r="E31" s="234"/>
      <c r="F31" s="215">
        <f>'Sources and Uses'!K40</f>
        <v>0</v>
      </c>
      <c r="G31" s="13"/>
      <c r="H31" s="13"/>
    </row>
    <row r="32" spans="2:8" ht="12.75" customHeight="1">
      <c r="B32" s="217" t="s">
        <v>358</v>
      </c>
      <c r="C32" s="232"/>
      <c r="D32" s="234"/>
      <c r="E32" s="31"/>
      <c r="F32" s="215">
        <f>'Sources and Uses'!K41</f>
        <v>0</v>
      </c>
      <c r="G32" s="13"/>
      <c r="H32" s="13"/>
    </row>
    <row r="33" spans="1:8" ht="12.75" customHeight="1">
      <c r="B33" s="217" t="s">
        <v>359</v>
      </c>
      <c r="C33" s="211"/>
      <c r="D33" s="211"/>
      <c r="E33" s="233"/>
      <c r="F33" s="215">
        <f>'Sources and Uses'!K42</f>
        <v>0</v>
      </c>
      <c r="G33" s="13"/>
      <c r="H33" s="13"/>
    </row>
    <row r="34" spans="1:8" ht="12.75" customHeight="1">
      <c r="B34" s="217" t="s">
        <v>360</v>
      </c>
      <c r="C34" s="211"/>
      <c r="D34" s="211"/>
      <c r="E34" s="234"/>
      <c r="F34" s="215">
        <f>'Sources and Uses'!K43</f>
        <v>0</v>
      </c>
      <c r="G34" s="13"/>
      <c r="H34" s="13"/>
    </row>
    <row r="35" spans="1:8" ht="12.75" customHeight="1">
      <c r="A35" s="302"/>
      <c r="B35" s="294" t="s">
        <v>434</v>
      </c>
      <c r="C35" s="296"/>
      <c r="D35" s="296"/>
      <c r="E35" s="299"/>
      <c r="F35" s="221">
        <f>'Sources and Uses'!K44</f>
        <v>0</v>
      </c>
      <c r="G35" s="15"/>
      <c r="H35" s="15"/>
    </row>
    <row r="36" spans="1:8" ht="12.75" customHeight="1" thickBot="1">
      <c r="B36" s="211" t="s">
        <v>345</v>
      </c>
      <c r="C36" s="211"/>
      <c r="D36" s="211"/>
      <c r="E36" s="211"/>
      <c r="F36" s="222">
        <f>SUM(F20:F35)</f>
        <v>0</v>
      </c>
      <c r="G36" s="223">
        <f>SUM(G30:G35,G20:G28)</f>
        <v>0</v>
      </c>
      <c r="H36" s="224">
        <f>SUM(H30:H35,H20:H28)</f>
        <v>0</v>
      </c>
    </row>
    <row r="37" spans="1:8" ht="12.75" customHeight="1">
      <c r="B37" s="211"/>
      <c r="C37" s="211"/>
      <c r="D37" s="211"/>
      <c r="E37" s="211"/>
      <c r="F37" s="225"/>
      <c r="G37" s="225"/>
      <c r="H37" s="225"/>
    </row>
    <row r="38" spans="1:8" ht="12.75" customHeight="1" thickBot="1">
      <c r="B38" s="236" t="s">
        <v>361</v>
      </c>
      <c r="C38" s="236"/>
      <c r="D38" s="236"/>
      <c r="E38" s="236"/>
      <c r="F38" s="225"/>
      <c r="G38" s="237"/>
      <c r="H38" s="237"/>
    </row>
    <row r="39" spans="1:8" ht="12.75" customHeight="1">
      <c r="B39" s="217" t="s">
        <v>362</v>
      </c>
      <c r="C39" s="211"/>
      <c r="D39" s="211"/>
      <c r="E39" s="230"/>
      <c r="F39" s="238">
        <f>'Sources and Uses'!K48</f>
        <v>0</v>
      </c>
      <c r="G39" s="239"/>
      <c r="H39" s="214"/>
    </row>
    <row r="40" spans="1:8" ht="12.75" customHeight="1">
      <c r="B40" s="217" t="s">
        <v>25</v>
      </c>
      <c r="C40" s="211"/>
      <c r="D40" s="211"/>
      <c r="E40" s="230"/>
      <c r="F40" s="215">
        <f>'Sources and Uses'!K49</f>
        <v>0</v>
      </c>
      <c r="G40" s="13"/>
      <c r="H40" s="13"/>
    </row>
    <row r="41" spans="1:8" ht="12.75" customHeight="1">
      <c r="B41" s="217" t="s">
        <v>363</v>
      </c>
      <c r="C41" s="211"/>
      <c r="D41" s="211"/>
      <c r="E41" s="230"/>
      <c r="F41" s="215">
        <f>'Sources and Uses'!K50</f>
        <v>0</v>
      </c>
      <c r="G41" s="13"/>
      <c r="H41" s="13"/>
    </row>
    <row r="42" spans="1:8" ht="12.75" customHeight="1">
      <c r="B42" s="217" t="s">
        <v>364</v>
      </c>
      <c r="C42" s="211"/>
      <c r="D42" s="211"/>
      <c r="E42" s="230"/>
      <c r="F42" s="215">
        <f>'Sources and Uses'!K51</f>
        <v>0</v>
      </c>
      <c r="G42" s="13"/>
      <c r="H42" s="13"/>
    </row>
    <row r="43" spans="1:8" ht="12.75" customHeight="1">
      <c r="B43" s="240" t="s">
        <v>365</v>
      </c>
      <c r="C43" s="32"/>
      <c r="D43" s="32"/>
      <c r="E43" s="230"/>
      <c r="F43" s="215">
        <f>'Sources and Uses'!K52</f>
        <v>0</v>
      </c>
      <c r="G43" s="13"/>
      <c r="H43" s="13"/>
    </row>
    <row r="44" spans="1:8" ht="12.75" customHeight="1">
      <c r="B44" s="217" t="s">
        <v>366</v>
      </c>
      <c r="C44" s="33"/>
      <c r="D44" s="33"/>
      <c r="E44" s="230"/>
      <c r="F44" s="215">
        <f>'Sources and Uses'!K53</f>
        <v>0</v>
      </c>
      <c r="G44" s="13"/>
      <c r="H44" s="13"/>
    </row>
    <row r="45" spans="1:8" ht="12.75" customHeight="1">
      <c r="B45" s="217" t="s">
        <v>367</v>
      </c>
      <c r="C45" s="241"/>
      <c r="D45" s="241"/>
      <c r="E45" s="230"/>
      <c r="F45" s="215">
        <f>'Sources and Uses'!K54</f>
        <v>0</v>
      </c>
      <c r="G45" s="13"/>
      <c r="H45" s="13"/>
    </row>
    <row r="46" spans="1:8" ht="12.75" customHeight="1">
      <c r="B46" s="217" t="s">
        <v>368</v>
      </c>
      <c r="C46" s="232"/>
      <c r="D46" s="211"/>
      <c r="E46" s="232"/>
      <c r="F46" s="215">
        <f>'Sources and Uses'!K55</f>
        <v>0</v>
      </c>
      <c r="G46" s="13"/>
      <c r="H46" s="13"/>
    </row>
    <row r="47" spans="1:8" ht="12.75" customHeight="1">
      <c r="B47" s="220" t="s">
        <v>369</v>
      </c>
      <c r="C47" s="211"/>
      <c r="D47" s="211"/>
      <c r="E47" s="230"/>
      <c r="F47" s="215">
        <f>'Sources and Uses'!K56</f>
        <v>0</v>
      </c>
      <c r="G47" s="13"/>
      <c r="H47" s="13"/>
    </row>
    <row r="48" spans="1:8" ht="12.75" customHeight="1">
      <c r="B48" s="220" t="s">
        <v>435</v>
      </c>
      <c r="C48" s="211"/>
      <c r="D48" s="211"/>
      <c r="E48" s="230"/>
      <c r="F48" s="215">
        <f>'Sources and Uses'!K57</f>
        <v>0</v>
      </c>
      <c r="G48" s="13"/>
      <c r="H48" s="13"/>
    </row>
    <row r="49" spans="1:8" ht="12.75" customHeight="1">
      <c r="A49" s="302"/>
      <c r="B49" s="294" t="s">
        <v>436</v>
      </c>
      <c r="C49" s="300"/>
      <c r="D49" s="295"/>
      <c r="E49" s="301"/>
      <c r="F49" s="215">
        <f>'Sources and Uses'!K58</f>
        <v>0</v>
      </c>
      <c r="G49" s="13"/>
      <c r="H49" s="13"/>
    </row>
    <row r="50" spans="1:8" ht="12.75" customHeight="1">
      <c r="B50" s="220" t="s">
        <v>372</v>
      </c>
      <c r="C50" s="232"/>
      <c r="D50" s="242"/>
      <c r="E50" s="230"/>
      <c r="F50" s="215">
        <f>'Sources and Uses'!K59</f>
        <v>0</v>
      </c>
      <c r="G50" s="13"/>
      <c r="H50" s="13"/>
    </row>
    <row r="51" spans="1:8" ht="12.75" customHeight="1">
      <c r="A51" s="302"/>
      <c r="B51" s="294" t="s">
        <v>437</v>
      </c>
      <c r="C51" s="295"/>
      <c r="D51" s="295"/>
      <c r="E51" s="301"/>
      <c r="F51" s="221">
        <f>'Sources and Uses'!K60</f>
        <v>0</v>
      </c>
      <c r="G51" s="13"/>
      <c r="H51" s="13"/>
    </row>
    <row r="52" spans="1:8" ht="12.75" customHeight="1" thickBot="1">
      <c r="B52" s="211" t="s">
        <v>345</v>
      </c>
      <c r="C52" s="211"/>
      <c r="D52" s="211"/>
      <c r="E52" s="230"/>
      <c r="F52" s="222">
        <f>SUM(F39:F51)</f>
        <v>0</v>
      </c>
      <c r="G52" s="223">
        <f>SUM(G40:G51)</f>
        <v>0</v>
      </c>
      <c r="H52" s="224">
        <f>SUM(H40:H51)</f>
        <v>0</v>
      </c>
    </row>
    <row r="53" spans="1:8" ht="12.75" customHeight="1">
      <c r="B53" s="211"/>
      <c r="C53" s="211"/>
      <c r="D53" s="211"/>
      <c r="E53" s="230"/>
      <c r="F53" s="225"/>
      <c r="G53" s="225"/>
      <c r="H53" s="225"/>
    </row>
    <row r="54" spans="1:8" ht="12.6" customHeight="1" thickBot="1">
      <c r="B54" s="226" t="s">
        <v>373</v>
      </c>
      <c r="C54" s="227"/>
      <c r="D54" s="227"/>
      <c r="E54" s="211"/>
      <c r="F54" s="225"/>
      <c r="G54" s="225"/>
      <c r="H54" s="225"/>
    </row>
    <row r="55" spans="1:8" ht="12.75" customHeight="1">
      <c r="B55" s="243" t="s">
        <v>438</v>
      </c>
      <c r="C55" s="227"/>
      <c r="D55" s="227"/>
      <c r="E55" s="211"/>
      <c r="F55" s="238">
        <f>'Sources and Uses'!K64</f>
        <v>0</v>
      </c>
      <c r="G55" s="239"/>
      <c r="H55" s="214"/>
    </row>
    <row r="56" spans="1:8" ht="12.75" customHeight="1">
      <c r="B56" s="243" t="s">
        <v>439</v>
      </c>
      <c r="C56" s="227"/>
      <c r="D56" s="227"/>
      <c r="E56" s="211"/>
      <c r="F56" s="221">
        <f>'Sources and Uses'!K65</f>
        <v>0</v>
      </c>
      <c r="G56" s="235"/>
      <c r="H56" s="216"/>
    </row>
    <row r="57" spans="1:8" ht="12.75" customHeight="1">
      <c r="B57" s="294" t="s">
        <v>437</v>
      </c>
      <c r="C57" s="292"/>
      <c r="D57" s="292"/>
      <c r="E57" s="297"/>
      <c r="F57" s="221">
        <f>'Sources and Uses'!K66</f>
        <v>0</v>
      </c>
      <c r="G57" s="244"/>
      <c r="H57" s="245"/>
    </row>
    <row r="58" spans="1:8" ht="12.75" customHeight="1" thickBot="1">
      <c r="B58" s="211" t="s">
        <v>345</v>
      </c>
      <c r="C58" s="227"/>
      <c r="D58" s="227"/>
      <c r="E58" s="211"/>
      <c r="F58" s="222">
        <f>SUM(F55:F57)</f>
        <v>0</v>
      </c>
      <c r="G58" s="223">
        <v>0</v>
      </c>
      <c r="H58" s="224">
        <v>0</v>
      </c>
    </row>
    <row r="59" spans="1:8" ht="12.75" customHeight="1">
      <c r="B59" s="211"/>
      <c r="C59" s="227"/>
      <c r="D59" s="227"/>
      <c r="E59" s="211"/>
      <c r="F59" s="225"/>
      <c r="G59" s="225"/>
      <c r="H59" s="225"/>
    </row>
    <row r="60" spans="1:8" ht="12.75" customHeight="1" thickBot="1">
      <c r="B60" s="226" t="s">
        <v>376</v>
      </c>
      <c r="C60" s="227"/>
      <c r="D60" s="227"/>
      <c r="E60" s="211"/>
      <c r="F60" s="225"/>
      <c r="G60" s="225"/>
      <c r="H60" s="225"/>
    </row>
    <row r="61" spans="1:8" ht="12.75" customHeight="1">
      <c r="B61" s="217" t="s">
        <v>377</v>
      </c>
      <c r="C61" s="227"/>
      <c r="D61" s="227"/>
      <c r="E61" s="211"/>
      <c r="F61" s="238">
        <f>'Sources and Uses'!K70</f>
        <v>0</v>
      </c>
      <c r="G61" s="576"/>
      <c r="H61" s="576"/>
    </row>
    <row r="62" spans="1:8" ht="12.75" customHeight="1">
      <c r="B62" s="217" t="s">
        <v>440</v>
      </c>
      <c r="C62" s="227"/>
      <c r="D62" s="227"/>
      <c r="E62" s="211"/>
      <c r="F62" s="215">
        <f>'Sources and Uses'!K71</f>
        <v>0</v>
      </c>
      <c r="G62" s="578"/>
      <c r="H62" s="578"/>
    </row>
    <row r="63" spans="1:8" ht="12.75" customHeight="1">
      <c r="B63" s="217" t="s">
        <v>379</v>
      </c>
      <c r="C63" s="227"/>
      <c r="D63" s="227"/>
      <c r="E63" s="211"/>
      <c r="F63" s="215">
        <f>'Sources and Uses'!K72</f>
        <v>0</v>
      </c>
      <c r="G63" s="94"/>
      <c r="H63" s="94"/>
    </row>
    <row r="64" spans="1:8" ht="12.75" customHeight="1">
      <c r="B64" s="217" t="s">
        <v>380</v>
      </c>
      <c r="C64" s="227"/>
      <c r="D64" s="227"/>
      <c r="E64" s="211"/>
      <c r="F64" s="215">
        <f>'Sources and Uses'!K73</f>
        <v>0</v>
      </c>
      <c r="G64" s="579"/>
      <c r="H64" s="579"/>
    </row>
    <row r="65" spans="2:8" ht="12.75" customHeight="1">
      <c r="B65" s="217" t="s">
        <v>381</v>
      </c>
      <c r="C65" s="227"/>
      <c r="D65" s="227"/>
      <c r="E65" s="211"/>
      <c r="F65" s="215">
        <f>'Sources and Uses'!K74</f>
        <v>0</v>
      </c>
      <c r="G65" s="235"/>
      <c r="H65" s="216"/>
    </row>
    <row r="66" spans="2:8" ht="12.75" customHeight="1">
      <c r="B66" s="294" t="s">
        <v>437</v>
      </c>
      <c r="C66" s="292"/>
      <c r="D66" s="292"/>
      <c r="E66" s="297"/>
      <c r="F66" s="215">
        <f>'Sources and Uses'!K75</f>
        <v>0</v>
      </c>
      <c r="G66" s="235"/>
      <c r="H66" s="216"/>
    </row>
    <row r="67" spans="2:8" ht="12.75" customHeight="1" thickBot="1">
      <c r="B67" s="211" t="s">
        <v>345</v>
      </c>
      <c r="C67" s="227"/>
      <c r="D67" s="227"/>
      <c r="E67" s="211"/>
      <c r="F67" s="246">
        <f>SUM(F61:F66)</f>
        <v>0</v>
      </c>
      <c r="G67" s="223">
        <f>SUM(G61:G64)</f>
        <v>0</v>
      </c>
      <c r="H67" s="224">
        <f>SUM(H61:H64)</f>
        <v>0</v>
      </c>
    </row>
    <row r="68" spans="2:8" ht="12.75" customHeight="1">
      <c r="B68" s="211"/>
      <c r="C68" s="227"/>
      <c r="D68" s="227"/>
      <c r="E68" s="211"/>
      <c r="F68" s="225"/>
      <c r="G68" s="225"/>
      <c r="H68" s="225"/>
    </row>
    <row r="69" spans="2:8" ht="12.75" customHeight="1" thickBot="1">
      <c r="B69" s="226" t="s">
        <v>382</v>
      </c>
      <c r="C69" s="227"/>
      <c r="D69" s="227"/>
      <c r="E69" s="211"/>
      <c r="F69" s="225"/>
      <c r="G69" s="225"/>
      <c r="H69" s="225"/>
    </row>
    <row r="70" spans="2:8" ht="12.75" customHeight="1">
      <c r="B70" s="217" t="s">
        <v>383</v>
      </c>
      <c r="C70" s="227"/>
      <c r="D70" s="227"/>
      <c r="E70" s="211"/>
      <c r="F70" s="238">
        <f>'Sources and Uses'!K79</f>
        <v>0</v>
      </c>
      <c r="G70" s="239"/>
      <c r="H70" s="214"/>
    </row>
    <row r="71" spans="2:8" ht="12.75" customHeight="1">
      <c r="B71" s="217" t="s">
        <v>441</v>
      </c>
      <c r="C71" s="227"/>
      <c r="D71" s="227"/>
      <c r="E71" s="211"/>
      <c r="F71" s="215">
        <f>'Sources and Uses'!K80</f>
        <v>0</v>
      </c>
      <c r="G71" s="235"/>
      <c r="H71" s="216"/>
    </row>
    <row r="72" spans="2:8" ht="12.75" customHeight="1">
      <c r="B72" s="217" t="s">
        <v>385</v>
      </c>
      <c r="C72" s="227"/>
      <c r="D72" s="227"/>
      <c r="E72" s="211"/>
      <c r="F72" s="215">
        <f>'Sources and Uses'!K81</f>
        <v>0</v>
      </c>
      <c r="G72" s="235"/>
      <c r="H72" s="216"/>
    </row>
    <row r="73" spans="2:8" ht="12.75" customHeight="1">
      <c r="B73" s="240" t="s">
        <v>386</v>
      </c>
      <c r="C73" s="211"/>
      <c r="D73" s="211"/>
      <c r="E73" s="211"/>
      <c r="F73" s="215">
        <f>'Sources and Uses'!K82</f>
        <v>0</v>
      </c>
      <c r="G73" s="235"/>
      <c r="H73" s="216"/>
    </row>
    <row r="74" spans="2:8" ht="12.75" customHeight="1">
      <c r="B74" s="247" t="s">
        <v>442</v>
      </c>
      <c r="C74" s="211"/>
      <c r="D74" s="211"/>
      <c r="E74" s="211"/>
      <c r="F74" s="215">
        <f>'Sources and Uses'!K83</f>
        <v>0</v>
      </c>
      <c r="G74" s="235"/>
      <c r="H74" s="216"/>
    </row>
    <row r="75" spans="2:8" ht="12.75" customHeight="1">
      <c r="B75" s="247" t="s">
        <v>443</v>
      </c>
      <c r="C75" s="211"/>
      <c r="D75" s="211"/>
      <c r="E75" s="211"/>
      <c r="F75" s="215">
        <f>'Sources and Uses'!K84</f>
        <v>0</v>
      </c>
      <c r="G75" s="235"/>
      <c r="H75" s="216"/>
    </row>
    <row r="76" spans="2:8" ht="12.75" customHeight="1">
      <c r="B76" s="220" t="s">
        <v>389</v>
      </c>
      <c r="C76" s="227"/>
      <c r="D76" s="227"/>
      <c r="E76" s="211"/>
      <c r="F76" s="215">
        <f>'Sources and Uses'!K85</f>
        <v>0</v>
      </c>
      <c r="G76" s="235"/>
      <c r="H76" s="216"/>
    </row>
    <row r="77" spans="2:8" ht="12.75" customHeight="1">
      <c r="B77" s="294" t="s">
        <v>437</v>
      </c>
      <c r="C77" s="292"/>
      <c r="D77" s="292"/>
      <c r="E77" s="297"/>
      <c r="F77" s="248">
        <f>'Sources and Uses'!K86</f>
        <v>0</v>
      </c>
      <c r="G77" s="235"/>
      <c r="H77" s="216"/>
    </row>
    <row r="78" spans="2:8" ht="12.75" customHeight="1" thickBot="1">
      <c r="B78" s="211" t="s">
        <v>345</v>
      </c>
      <c r="C78" s="211"/>
      <c r="D78" s="211"/>
      <c r="E78" s="211"/>
      <c r="F78" s="246">
        <f>SUM(F70:F77)</f>
        <v>0</v>
      </c>
      <c r="G78" s="223">
        <v>0</v>
      </c>
      <c r="H78" s="224">
        <v>0</v>
      </c>
    </row>
    <row r="79" spans="2:8" ht="12.75" customHeight="1">
      <c r="B79" s="211"/>
      <c r="C79" s="211"/>
      <c r="D79" s="211"/>
      <c r="E79" s="211"/>
      <c r="F79" s="225"/>
      <c r="G79" s="225"/>
      <c r="H79" s="225"/>
    </row>
    <row r="80" spans="2:8" ht="12.75" customHeight="1" thickBot="1">
      <c r="B80" s="226" t="s">
        <v>390</v>
      </c>
      <c r="C80" s="227"/>
      <c r="D80" s="227"/>
      <c r="E80" s="211"/>
      <c r="F80" s="249"/>
      <c r="G80" s="249"/>
      <c r="H80" s="249"/>
    </row>
    <row r="81" spans="2:8" ht="12.75" customHeight="1">
      <c r="B81" s="250" t="s">
        <v>444</v>
      </c>
      <c r="C81" s="211"/>
      <c r="D81" s="211"/>
      <c r="E81" s="233"/>
      <c r="F81" s="238">
        <f>'Sources and Uses'!K90</f>
        <v>0</v>
      </c>
      <c r="G81" s="239"/>
      <c r="H81" s="214"/>
    </row>
    <row r="82" spans="2:8" ht="12.75" customHeight="1">
      <c r="B82" s="250" t="s">
        <v>445</v>
      </c>
      <c r="C82" s="211"/>
      <c r="D82" s="211"/>
      <c r="E82" s="234"/>
      <c r="F82" s="215">
        <f>'Sources and Uses'!K91</f>
        <v>0</v>
      </c>
      <c r="G82" s="235"/>
      <c r="H82" s="216"/>
    </row>
    <row r="83" spans="2:8" ht="12.75" customHeight="1">
      <c r="B83" s="298" t="s">
        <v>446</v>
      </c>
      <c r="C83" s="297"/>
      <c r="D83" s="297"/>
      <c r="E83" s="299"/>
      <c r="F83" s="221">
        <f>'Sources and Uses'!K92</f>
        <v>0</v>
      </c>
      <c r="G83" s="235"/>
      <c r="H83" s="216"/>
    </row>
    <row r="84" spans="2:8" ht="12.75" customHeight="1" thickBot="1">
      <c r="B84" s="211" t="s">
        <v>345</v>
      </c>
      <c r="C84" s="211"/>
      <c r="D84" s="211"/>
      <c r="E84" s="211"/>
      <c r="F84" s="222">
        <f>SUM(F81:F83)</f>
        <v>0</v>
      </c>
      <c r="G84" s="251">
        <v>0</v>
      </c>
      <c r="H84" s="252">
        <v>0</v>
      </c>
    </row>
    <row r="85" spans="2:8" ht="12.75" customHeight="1">
      <c r="B85" s="211"/>
      <c r="C85" s="211"/>
      <c r="D85" s="211"/>
      <c r="E85" s="211"/>
      <c r="F85" s="249"/>
      <c r="G85" s="249"/>
      <c r="H85" s="249"/>
    </row>
    <row r="86" spans="2:8" ht="12.75" customHeight="1" thickBot="1">
      <c r="B86" s="226" t="s">
        <v>393</v>
      </c>
      <c r="C86" s="227"/>
      <c r="D86" s="227"/>
      <c r="E86" s="211"/>
      <c r="F86" s="249"/>
      <c r="G86" s="249"/>
      <c r="H86" s="249"/>
    </row>
    <row r="87" spans="2:8" ht="12.75" customHeight="1">
      <c r="B87" s="220" t="s">
        <v>394</v>
      </c>
      <c r="C87" s="211"/>
      <c r="D87" s="211"/>
      <c r="E87" s="233"/>
      <c r="F87" s="238">
        <f>'Sources and Uses'!K96</f>
        <v>0</v>
      </c>
      <c r="G87" s="576"/>
      <c r="H87" s="576"/>
    </row>
    <row r="88" spans="2:8" ht="12.75" customHeight="1">
      <c r="B88" s="220" t="s">
        <v>395</v>
      </c>
      <c r="C88" s="211"/>
      <c r="D88" s="211"/>
      <c r="E88" s="234"/>
      <c r="F88" s="215">
        <f>'Sources and Uses'!K97</f>
        <v>0</v>
      </c>
      <c r="G88" s="577"/>
      <c r="H88" s="577"/>
    </row>
    <row r="89" spans="2:8" ht="12.75" customHeight="1">
      <c r="B89" s="220" t="s">
        <v>33</v>
      </c>
      <c r="C89" s="211"/>
      <c r="D89" s="211"/>
      <c r="E89" s="211"/>
      <c r="F89" s="215">
        <f>'Sources and Uses'!K98</f>
        <v>0</v>
      </c>
      <c r="G89" s="578"/>
      <c r="H89" s="577"/>
    </row>
    <row r="90" spans="2:8" ht="12.75" customHeight="1">
      <c r="B90" s="220" t="s">
        <v>396</v>
      </c>
      <c r="C90" s="211"/>
      <c r="D90" s="211"/>
      <c r="E90" s="211"/>
      <c r="F90" s="215">
        <f>'Sources and Uses'!K99</f>
        <v>0</v>
      </c>
      <c r="G90" s="94"/>
      <c r="H90" s="578"/>
    </row>
    <row r="91" spans="2:8" ht="12.75" customHeight="1">
      <c r="B91" s="220" t="s">
        <v>397</v>
      </c>
      <c r="C91" s="211"/>
      <c r="D91" s="211"/>
      <c r="E91" s="211"/>
      <c r="F91" s="215">
        <f>'Sources and Uses'!K100</f>
        <v>0</v>
      </c>
      <c r="G91" s="578"/>
      <c r="H91" s="578"/>
    </row>
    <row r="92" spans="2:8" ht="12.75" customHeight="1">
      <c r="B92" s="240" t="s">
        <v>398</v>
      </c>
      <c r="C92" s="211"/>
      <c r="D92" s="211"/>
      <c r="E92" s="211"/>
      <c r="F92" s="215">
        <f>'Sources and Uses'!K101</f>
        <v>0</v>
      </c>
      <c r="G92" s="94"/>
      <c r="H92" s="94"/>
    </row>
    <row r="93" spans="2:8" ht="12.75" customHeight="1">
      <c r="B93" s="240" t="s">
        <v>399</v>
      </c>
      <c r="C93" s="211"/>
      <c r="D93" s="211"/>
      <c r="E93" s="211"/>
      <c r="F93" s="215">
        <f>'Sources and Uses'!K102</f>
        <v>0</v>
      </c>
      <c r="G93" s="579"/>
      <c r="H93" s="579"/>
    </row>
    <row r="94" spans="2:8" ht="12.75" customHeight="1">
      <c r="B94" s="247" t="s">
        <v>447</v>
      </c>
      <c r="C94" s="211"/>
      <c r="D94" s="211"/>
      <c r="E94" s="211"/>
      <c r="F94" s="215">
        <f>'Sources and Uses'!K103</f>
        <v>0</v>
      </c>
      <c r="G94" s="235"/>
      <c r="H94" s="216"/>
    </row>
    <row r="95" spans="2:8" ht="12.75" customHeight="1">
      <c r="B95" s="220" t="s">
        <v>401</v>
      </c>
      <c r="C95" s="211"/>
      <c r="D95" s="211"/>
      <c r="E95" s="211"/>
      <c r="F95" s="215">
        <f>'Sources and Uses'!K104</f>
        <v>0</v>
      </c>
      <c r="G95" s="13"/>
      <c r="H95" s="14"/>
    </row>
    <row r="96" spans="2:8" ht="12.75" customHeight="1">
      <c r="B96" s="220" t="s">
        <v>448</v>
      </c>
      <c r="C96" s="211"/>
      <c r="D96" s="211"/>
      <c r="E96" s="211"/>
      <c r="F96" s="215">
        <f>'Sources and Uses'!K105</f>
        <v>0</v>
      </c>
      <c r="G96" s="94"/>
      <c r="H96" s="95"/>
    </row>
    <row r="97" spans="2:8" ht="12.75" customHeight="1">
      <c r="B97" s="240" t="s">
        <v>403</v>
      </c>
      <c r="C97" s="211"/>
      <c r="D97" s="211"/>
      <c r="E97" s="211"/>
      <c r="F97" s="215">
        <f>'Sources and Uses'!K106</f>
        <v>0</v>
      </c>
      <c r="G97" s="235"/>
      <c r="H97" s="216"/>
    </row>
    <row r="98" spans="2:8" ht="12.6" customHeight="1">
      <c r="B98" s="250" t="s">
        <v>449</v>
      </c>
      <c r="C98" s="253"/>
      <c r="D98" s="253"/>
      <c r="E98" s="234"/>
      <c r="F98" s="215">
        <f>'Sources and Uses'!K107</f>
        <v>0</v>
      </c>
      <c r="G98" s="235"/>
      <c r="H98" s="216"/>
    </row>
    <row r="99" spans="2:8" ht="12.6" customHeight="1">
      <c r="B99" s="294" t="s">
        <v>437</v>
      </c>
      <c r="C99" s="293"/>
      <c r="D99" s="293"/>
      <c r="E99" s="299"/>
      <c r="F99" s="248">
        <f>'Sources and Uses'!K108</f>
        <v>0</v>
      </c>
      <c r="G99" s="290"/>
      <c r="H99" s="291"/>
    </row>
    <row r="100" spans="2:8" ht="12.75" customHeight="1" thickBot="1">
      <c r="B100" s="211" t="s">
        <v>345</v>
      </c>
      <c r="C100" s="211"/>
      <c r="D100" s="218"/>
      <c r="E100" s="254"/>
      <c r="F100" s="246">
        <f>SUM(F87:F99)</f>
        <v>0</v>
      </c>
      <c r="G100" s="223">
        <f>SUM(G87:G93,G95:G96,G99)</f>
        <v>0</v>
      </c>
      <c r="H100" s="224">
        <f>SUM(H87:H93,H95:H96,H99)</f>
        <v>0</v>
      </c>
    </row>
    <row r="101" spans="2:8" ht="12.95">
      <c r="B101" s="211"/>
      <c r="C101" s="211"/>
      <c r="D101" s="218"/>
      <c r="E101" s="255" t="s">
        <v>450</v>
      </c>
      <c r="F101" s="256"/>
      <c r="G101" s="256"/>
      <c r="H101" s="257"/>
    </row>
    <row r="102" spans="2:8" ht="12.75" customHeight="1" thickBot="1">
      <c r="B102" s="226" t="s">
        <v>405</v>
      </c>
      <c r="C102" s="211"/>
      <c r="D102" s="218"/>
      <c r="E102" s="254"/>
      <c r="F102" s="258"/>
      <c r="G102" s="258"/>
      <c r="H102" s="258"/>
    </row>
    <row r="103" spans="2:8" ht="12.75" customHeight="1">
      <c r="B103" s="217" t="s">
        <v>451</v>
      </c>
      <c r="D103" s="218"/>
      <c r="E103" s="259"/>
      <c r="F103" s="752">
        <f>'Sources and Uses'!K112+'Sources and Uses'!U112</f>
        <v>0</v>
      </c>
      <c r="G103" s="753"/>
      <c r="H103" s="754"/>
    </row>
    <row r="104" spans="2:8" ht="12.75" customHeight="1" thickBot="1">
      <c r="B104" s="211" t="s">
        <v>345</v>
      </c>
      <c r="C104" s="211"/>
      <c r="D104" s="218"/>
      <c r="E104" s="254"/>
      <c r="F104" s="755">
        <f>SUM(F103)</f>
        <v>0</v>
      </c>
      <c r="G104" s="756">
        <f>SUM(G103)</f>
        <v>0</v>
      </c>
      <c r="H104" s="757">
        <f>SUM(H103)</f>
        <v>0</v>
      </c>
    </row>
    <row r="105" spans="2:8" ht="12.75" customHeight="1">
      <c r="B105" s="226"/>
      <c r="C105" s="227"/>
      <c r="D105" s="227"/>
      <c r="E105" s="211"/>
      <c r="F105" s="225"/>
      <c r="G105" s="225"/>
      <c r="H105" s="225"/>
    </row>
    <row r="106" spans="2:8" ht="12.75" customHeight="1" thickBot="1">
      <c r="B106" s="226" t="s">
        <v>407</v>
      </c>
      <c r="C106" s="227"/>
      <c r="D106" s="227"/>
      <c r="E106" s="211"/>
      <c r="F106" s="225"/>
      <c r="G106" s="225"/>
      <c r="H106" s="225"/>
    </row>
    <row r="107" spans="2:8" ht="12.75" customHeight="1">
      <c r="B107" s="217" t="s">
        <v>408</v>
      </c>
      <c r="C107" s="227"/>
      <c r="D107" s="227"/>
      <c r="E107" s="211"/>
      <c r="F107" s="238">
        <f>'Sources and Uses'!K116</f>
        <v>0</v>
      </c>
      <c r="G107" s="747"/>
      <c r="H107" s="748"/>
    </row>
    <row r="108" spans="2:8" ht="12.75" customHeight="1">
      <c r="B108" s="217" t="s">
        <v>409</v>
      </c>
      <c r="C108" s="227"/>
      <c r="D108" s="227"/>
      <c r="E108" s="211"/>
      <c r="F108" s="215">
        <f>'Sources and Uses'!K117</f>
        <v>0</v>
      </c>
      <c r="G108" s="749"/>
      <c r="H108" s="750"/>
    </row>
    <row r="109" spans="2:8" ht="12.75" customHeight="1">
      <c r="B109" s="217" t="s">
        <v>410</v>
      </c>
      <c r="C109" s="227"/>
      <c r="D109" s="227"/>
      <c r="E109" s="211"/>
      <c r="F109" s="215">
        <f>'Sources and Uses'!K118</f>
        <v>0</v>
      </c>
      <c r="G109" s="749"/>
      <c r="H109" s="750"/>
    </row>
    <row r="110" spans="2:8" ht="12.75" customHeight="1">
      <c r="B110" s="217" t="s">
        <v>411</v>
      </c>
      <c r="C110" s="227"/>
      <c r="D110" s="227"/>
      <c r="E110" s="211"/>
      <c r="F110" s="215">
        <f>'Sources and Uses'!K119</f>
        <v>0</v>
      </c>
      <c r="G110" s="749"/>
      <c r="H110" s="750"/>
    </row>
    <row r="111" spans="2:8" ht="12.75" customHeight="1">
      <c r="B111" s="217" t="s">
        <v>412</v>
      </c>
      <c r="C111" s="227"/>
      <c r="D111" s="227"/>
      <c r="E111" s="211"/>
      <c r="F111" s="215">
        <f>'Sources and Uses'!K120</f>
        <v>0</v>
      </c>
      <c r="G111" s="749"/>
      <c r="H111" s="750"/>
    </row>
    <row r="112" spans="2:8" ht="12.75" customHeight="1">
      <c r="B112" s="217" t="s">
        <v>413</v>
      </c>
      <c r="C112" s="227"/>
      <c r="D112" s="227"/>
      <c r="E112" s="211"/>
      <c r="F112" s="215">
        <f>'Sources and Uses'!K121</f>
        <v>0</v>
      </c>
      <c r="G112" s="749"/>
      <c r="H112" s="750"/>
    </row>
    <row r="113" spans="2:10" ht="12.75" customHeight="1">
      <c r="B113" s="217" t="s">
        <v>414</v>
      </c>
      <c r="C113" s="227"/>
      <c r="D113" s="227"/>
      <c r="E113" s="211"/>
      <c r="F113" s="215">
        <f>'Sources and Uses'!K122</f>
        <v>0</v>
      </c>
      <c r="G113" s="749"/>
      <c r="H113" s="750"/>
    </row>
    <row r="114" spans="2:10" ht="12.75" customHeight="1">
      <c r="B114" s="294" t="s">
        <v>437</v>
      </c>
      <c r="C114" s="292"/>
      <c r="D114" s="292"/>
      <c r="E114" s="297"/>
      <c r="F114" s="215">
        <f>'Sources and Uses'!K123</f>
        <v>0</v>
      </c>
      <c r="G114" s="749"/>
      <c r="H114" s="750"/>
    </row>
    <row r="115" spans="2:10" ht="12.75" customHeight="1" thickBot="1">
      <c r="B115" s="211" t="s">
        <v>345</v>
      </c>
      <c r="C115" s="227"/>
      <c r="D115" s="227"/>
      <c r="E115" s="211"/>
      <c r="F115" s="222">
        <f>SUM(F107:F114)</f>
        <v>0</v>
      </c>
      <c r="G115" s="223">
        <f>SUM(G107:G114)</f>
        <v>0</v>
      </c>
      <c r="H115" s="224">
        <f>SUM(H107:H114)</f>
        <v>0</v>
      </c>
    </row>
    <row r="116" spans="2:10" ht="12.75" customHeight="1">
      <c r="B116" s="211"/>
      <c r="C116" s="227"/>
      <c r="D116" s="227"/>
      <c r="E116" s="211"/>
      <c r="F116" s="225"/>
      <c r="G116" s="225"/>
      <c r="H116" s="225"/>
    </row>
    <row r="117" spans="2:10" ht="12.75" customHeight="1">
      <c r="B117" s="226" t="s">
        <v>452</v>
      </c>
      <c r="C117" s="227"/>
      <c r="D117" s="227"/>
      <c r="E117" s="211"/>
      <c r="F117" s="260">
        <f>F17+F36+F52+F58+F67+F78+F84+F100+F115</f>
        <v>0</v>
      </c>
      <c r="G117" s="261">
        <f>G17+G36+G52+G58+G67+G78+G84+G100+G115</f>
        <v>0</v>
      </c>
      <c r="H117" s="261">
        <f>H17+H36+H52+H58+H67+H78+H84+H100+H115</f>
        <v>0</v>
      </c>
    </row>
    <row r="118" spans="2:10" ht="12.75" customHeight="1">
      <c r="B118" s="242"/>
      <c r="C118" s="211"/>
      <c r="D118" s="218"/>
      <c r="E118" s="254"/>
      <c r="F118" s="262"/>
      <c r="G118" s="262"/>
      <c r="H118" s="262"/>
    </row>
    <row r="119" spans="2:10" ht="12.75" customHeight="1">
      <c r="B119" s="263" t="s">
        <v>453</v>
      </c>
      <c r="C119" s="211"/>
      <c r="D119" s="218"/>
      <c r="E119" s="254"/>
      <c r="F119" s="260">
        <f>F104</f>
        <v>0</v>
      </c>
      <c r="G119" s="261">
        <f>G104</f>
        <v>0</v>
      </c>
      <c r="H119" s="1336">
        <f>H104</f>
        <v>0</v>
      </c>
      <c r="J119" s="751"/>
    </row>
    <row r="120" spans="2:10" ht="12.75" customHeight="1" thickBot="1">
      <c r="B120" s="242"/>
      <c r="C120" s="211"/>
      <c r="D120" s="218"/>
      <c r="E120" s="254"/>
      <c r="F120" s="262"/>
      <c r="G120" s="262"/>
      <c r="H120" s="262"/>
    </row>
    <row r="121" spans="2:10" ht="12.75" customHeight="1" thickBot="1">
      <c r="B121" s="264" t="s">
        <v>454</v>
      </c>
      <c r="C121" s="265"/>
      <c r="D121" s="265"/>
      <c r="E121" s="265"/>
      <c r="F121" s="266">
        <f>F117+F119</f>
        <v>0</v>
      </c>
      <c r="G121" s="267">
        <f>G117+G119</f>
        <v>0</v>
      </c>
      <c r="H121" s="268">
        <f>H117+H119</f>
        <v>0</v>
      </c>
    </row>
    <row r="122" spans="2:10" ht="12.75" customHeight="1">
      <c r="B122" s="198"/>
      <c r="C122" s="198"/>
      <c r="D122" s="198"/>
      <c r="E122" s="198"/>
      <c r="F122" s="198"/>
      <c r="G122" s="198"/>
      <c r="H122" s="198"/>
    </row>
    <row r="123" spans="2:10" ht="23.25" customHeight="1">
      <c r="B123" s="1490" t="s">
        <v>455</v>
      </c>
      <c r="C123" s="1490"/>
      <c r="D123" s="1490"/>
      <c r="E123" s="1490"/>
      <c r="F123" s="1490"/>
      <c r="G123" s="1490"/>
      <c r="H123" s="1490"/>
    </row>
    <row r="124" spans="2:10" ht="12.75" customHeight="1">
      <c r="B124" s="269"/>
      <c r="C124" s="269"/>
      <c r="D124" s="269"/>
      <c r="E124" s="269"/>
      <c r="F124" s="1491"/>
      <c r="G124" s="1491"/>
      <c r="H124" s="270"/>
    </row>
    <row r="125" spans="2:10" ht="12.75" customHeight="1">
      <c r="B125" s="269"/>
      <c r="C125" s="269"/>
      <c r="D125" s="198"/>
      <c r="E125" s="198"/>
      <c r="F125" s="198"/>
      <c r="G125" s="198"/>
      <c r="H125" s="198"/>
    </row>
    <row r="126" spans="2:10" ht="12.75" customHeight="1">
      <c r="B126" s="271"/>
    </row>
    <row r="127" spans="2:10" ht="12.75" customHeight="1">
      <c r="B127" s="1486"/>
      <c r="C127" s="1486"/>
      <c r="D127" s="1486"/>
      <c r="E127" s="1486"/>
      <c r="F127" s="1481"/>
    </row>
    <row r="128" spans="2:10" ht="12.75" customHeight="1">
      <c r="B128" s="1488"/>
      <c r="C128" s="1492"/>
      <c r="D128" s="1488"/>
      <c r="E128" s="1488"/>
      <c r="F128" s="1488"/>
    </row>
    <row r="129" spans="2:6" ht="12.75" customHeight="1">
      <c r="B129" s="1488"/>
      <c r="C129" s="1492"/>
      <c r="D129" s="1488"/>
      <c r="E129" s="1489"/>
      <c r="F129" s="1489"/>
    </row>
    <row r="130" spans="2:6" ht="12.75" customHeight="1">
      <c r="B130" s="1483"/>
      <c r="C130" s="1483"/>
      <c r="D130" s="197"/>
      <c r="E130" s="196"/>
    </row>
    <row r="131" spans="2:6" ht="12.75" customHeight="1">
      <c r="B131" s="1483"/>
      <c r="C131" s="1483"/>
      <c r="D131" s="197"/>
      <c r="E131" s="196"/>
    </row>
    <row r="132" spans="2:6" ht="12.75" customHeight="1">
      <c r="B132" s="1493"/>
      <c r="C132" s="1483"/>
      <c r="D132" s="197"/>
      <c r="E132" s="196"/>
    </row>
    <row r="133" spans="2:6" ht="12.75" customHeight="1">
      <c r="B133" s="1483"/>
      <c r="C133" s="1483"/>
      <c r="D133" s="197"/>
      <c r="E133" s="196"/>
    </row>
    <row r="134" spans="2:6" ht="12.75" customHeight="1">
      <c r="B134" s="1483"/>
      <c r="C134" s="1483"/>
      <c r="D134" s="197"/>
      <c r="E134" s="196"/>
    </row>
    <row r="135" spans="2:6" ht="12.75" customHeight="1">
      <c r="B135" s="1483"/>
      <c r="C135" s="1483"/>
      <c r="D135" s="197"/>
      <c r="E135" s="196"/>
    </row>
    <row r="136" spans="2:6" ht="12.75" customHeight="1">
      <c r="B136" s="1483"/>
      <c r="C136" s="1483"/>
      <c r="D136" s="197"/>
      <c r="E136" s="196"/>
    </row>
    <row r="137" spans="2:6" ht="12.75" customHeight="1">
      <c r="B137" s="1483"/>
      <c r="C137" s="1483"/>
      <c r="D137" s="197"/>
      <c r="E137" s="197"/>
    </row>
    <row r="138" spans="2:6" ht="12.75" customHeight="1">
      <c r="B138" s="1484"/>
      <c r="C138" s="1483"/>
      <c r="D138" s="274"/>
      <c r="E138" s="274"/>
    </row>
    <row r="140" spans="2:6" ht="12.75" customHeight="1">
      <c r="B140" s="16"/>
      <c r="C140" s="275"/>
    </row>
    <row r="141" spans="2:6" ht="12.75" customHeight="1">
      <c r="B141" s="16"/>
      <c r="C141" s="275"/>
    </row>
    <row r="143" spans="2:6" ht="12.75" customHeight="1">
      <c r="B143" s="1486"/>
      <c r="C143" s="1486"/>
      <c r="D143" s="1486"/>
      <c r="E143" s="1486"/>
      <c r="F143" s="1481"/>
    </row>
    <row r="144" spans="2:6" ht="12.75" customHeight="1">
      <c r="B144" s="1488"/>
      <c r="C144" s="1489"/>
      <c r="D144" s="1488"/>
      <c r="E144" s="1488"/>
      <c r="F144" s="1488"/>
    </row>
    <row r="145" spans="2:6" ht="12.75" customHeight="1">
      <c r="B145" s="1488"/>
      <c r="C145" s="1489"/>
      <c r="D145" s="1488"/>
      <c r="E145" s="1489"/>
      <c r="F145" s="1489"/>
    </row>
    <row r="146" spans="2:6" ht="12.75" customHeight="1">
      <c r="B146" s="1483"/>
      <c r="C146" s="1483"/>
      <c r="D146" s="197"/>
      <c r="F146" s="197"/>
    </row>
    <row r="147" spans="2:6" ht="12.75" customHeight="1">
      <c r="B147" s="1483"/>
      <c r="C147" s="1483"/>
      <c r="D147" s="197"/>
      <c r="F147" s="197"/>
    </row>
    <row r="148" spans="2:6" ht="12.75" customHeight="1">
      <c r="B148" s="1484"/>
      <c r="C148" s="1484"/>
      <c r="D148" s="274"/>
      <c r="F148" s="274"/>
    </row>
    <row r="150" spans="2:6" ht="12.75" customHeight="1">
      <c r="B150" s="1486"/>
      <c r="C150" s="1486"/>
      <c r="D150" s="1486"/>
      <c r="E150" s="1486"/>
      <c r="F150" s="1481"/>
    </row>
    <row r="151" spans="2:6" ht="12.75" customHeight="1">
      <c r="B151" s="1487"/>
      <c r="C151" s="1481"/>
      <c r="D151" s="1486"/>
      <c r="E151" s="1486"/>
      <c r="F151" s="1486"/>
    </row>
    <row r="152" spans="2:6" ht="12.75" customHeight="1">
      <c r="B152" s="1487"/>
      <c r="C152" s="1481"/>
      <c r="D152" s="1486"/>
      <c r="E152" s="1481"/>
      <c r="F152" s="1486"/>
    </row>
    <row r="153" spans="2:6" ht="12.75" customHeight="1">
      <c r="B153" s="276"/>
      <c r="C153" s="273"/>
      <c r="D153" s="272"/>
      <c r="E153" s="273"/>
      <c r="F153" s="272"/>
    </row>
    <row r="154" spans="2:6" ht="12.75" customHeight="1">
      <c r="B154" s="1484"/>
      <c r="C154" s="1481"/>
      <c r="D154" s="274"/>
      <c r="E154" s="274"/>
      <c r="F154" s="274"/>
    </row>
    <row r="159" spans="2:6" ht="12.75" customHeight="1">
      <c r="B159" s="277"/>
    </row>
    <row r="160" spans="2:6" ht="12.75" customHeight="1">
      <c r="B160" s="277"/>
    </row>
    <row r="161" spans="2:7" ht="12.75" customHeight="1">
      <c r="B161" s="1487"/>
      <c r="C161" s="1481"/>
      <c r="D161" s="1486"/>
      <c r="E161" s="1486"/>
      <c r="F161" s="1486"/>
    </row>
    <row r="162" spans="2:7" ht="12.75" customHeight="1">
      <c r="B162" s="1487"/>
      <c r="C162" s="1481"/>
      <c r="D162" s="1486"/>
      <c r="E162" s="1481"/>
      <c r="F162" s="1486"/>
    </row>
    <row r="163" spans="2:7" ht="12.75" customHeight="1">
      <c r="B163" s="1483"/>
      <c r="C163" s="1481"/>
      <c r="D163" s="197"/>
      <c r="E163" s="197"/>
      <c r="F163" s="197"/>
    </row>
    <row r="164" spans="2:7" ht="12.75" customHeight="1">
      <c r="B164" s="1483"/>
      <c r="C164" s="1481"/>
      <c r="D164" s="197"/>
      <c r="E164" s="197"/>
      <c r="F164" s="197"/>
    </row>
    <row r="165" spans="2:7" ht="12.75" customHeight="1">
      <c r="B165" s="1483"/>
      <c r="C165" s="1481"/>
      <c r="D165" s="197"/>
      <c r="E165" s="197"/>
      <c r="F165" s="197"/>
    </row>
    <row r="166" spans="2:7" ht="12.75" customHeight="1">
      <c r="B166" s="1484"/>
      <c r="C166" s="1481"/>
      <c r="D166" s="274"/>
      <c r="E166" s="274"/>
      <c r="F166" s="274"/>
    </row>
    <row r="167" spans="2:7" ht="12.75" customHeight="1">
      <c r="B167" s="274"/>
      <c r="C167" s="273"/>
      <c r="D167" s="274"/>
      <c r="E167" s="274"/>
      <c r="F167" s="274"/>
    </row>
    <row r="168" spans="2:7" ht="12.75" customHeight="1">
      <c r="B168" s="274"/>
      <c r="C168" s="273"/>
      <c r="D168" s="274"/>
      <c r="E168" s="274"/>
      <c r="F168" s="274"/>
    </row>
    <row r="169" spans="2:7" ht="12.75" customHeight="1">
      <c r="B169" s="274"/>
      <c r="C169" s="273"/>
      <c r="D169" s="274"/>
      <c r="E169" s="274"/>
      <c r="F169" s="274"/>
    </row>
    <row r="171" spans="2:7" ht="12.75" customHeight="1">
      <c r="B171" s="277"/>
    </row>
    <row r="172" spans="2:7" ht="12.75" customHeight="1">
      <c r="B172" s="277"/>
    </row>
    <row r="173" spans="2:7" ht="12.75" customHeight="1">
      <c r="B173" s="278"/>
      <c r="C173" s="196"/>
      <c r="E173" s="196"/>
      <c r="G173" s="279"/>
    </row>
    <row r="174" spans="2:7" ht="12.75" customHeight="1">
      <c r="B174" s="278"/>
      <c r="G174" s="278"/>
    </row>
    <row r="175" spans="2:7" ht="12.75" customHeight="1">
      <c r="B175" s="278"/>
      <c r="C175" s="196"/>
      <c r="E175" s="196"/>
      <c r="G175" s="279"/>
    </row>
    <row r="176" spans="2:7" ht="12.75" customHeight="1">
      <c r="B176" s="278"/>
      <c r="C176" s="196"/>
      <c r="E176" s="196"/>
    </row>
    <row r="179" spans="1:8" ht="12.75" customHeight="1">
      <c r="B179" s="278"/>
    </row>
    <row r="180" spans="1:8" ht="12.75" customHeight="1">
      <c r="B180" s="280"/>
    </row>
    <row r="181" spans="1:8" ht="12.75" customHeight="1">
      <c r="B181" s="278"/>
    </row>
    <row r="182" spans="1:8" ht="12.75" customHeight="1">
      <c r="B182" s="280"/>
    </row>
    <row r="183" spans="1:8" ht="12.75" customHeight="1">
      <c r="B183" s="1485"/>
      <c r="C183" s="1481"/>
      <c r="D183" s="1481"/>
      <c r="E183" s="1481"/>
      <c r="F183" s="1481"/>
      <c r="G183" s="1481"/>
      <c r="H183" s="1481"/>
    </row>
    <row r="184" spans="1:8" ht="12.75" customHeight="1">
      <c r="B184" s="1481"/>
      <c r="C184" s="1481"/>
      <c r="D184" s="1481"/>
      <c r="E184" s="1481"/>
      <c r="F184" s="1481"/>
      <c r="G184" s="1481"/>
      <c r="H184" s="1481"/>
    </row>
    <row r="185" spans="1:8" ht="12.75" customHeight="1">
      <c r="B185" s="280"/>
    </row>
    <row r="186" spans="1:8" ht="12.75" customHeight="1">
      <c r="B186" s="1485"/>
      <c r="C186" s="1481"/>
      <c r="D186" s="1481"/>
      <c r="E186" s="1481"/>
      <c r="F186" s="1481"/>
      <c r="G186" s="1481"/>
      <c r="H186" s="1481"/>
    </row>
    <row r="187" spans="1:8" ht="12.75" customHeight="1">
      <c r="B187" s="1481"/>
      <c r="C187" s="1481"/>
      <c r="D187" s="1481"/>
      <c r="E187" s="1481"/>
      <c r="F187" s="1481"/>
      <c r="G187" s="1481"/>
      <c r="H187" s="1481"/>
    </row>
    <row r="188" spans="1:8" ht="12.75" customHeight="1">
      <c r="B188" s="1481"/>
      <c r="C188" s="1481"/>
      <c r="D188" s="1481"/>
      <c r="E188" s="1481"/>
      <c r="F188" s="1481"/>
      <c r="G188" s="1481"/>
      <c r="H188" s="1481"/>
    </row>
    <row r="191" spans="1:8" ht="12.75" customHeight="1">
      <c r="A191" s="281"/>
    </row>
    <row r="193" spans="2:5" ht="12.75" customHeight="1">
      <c r="B193" s="282"/>
      <c r="C193" s="273"/>
      <c r="E193" s="273"/>
    </row>
    <row r="194" spans="2:5" ht="12.75" customHeight="1">
      <c r="B194" s="1481"/>
      <c r="C194" s="1734"/>
      <c r="D194" s="1734"/>
      <c r="E194" s="1734"/>
    </row>
    <row r="195" spans="2:5" ht="12.75" customHeight="1">
      <c r="B195" s="1481"/>
      <c r="C195" s="1734"/>
      <c r="D195" s="1734"/>
      <c r="E195" s="1734"/>
    </row>
    <row r="196" spans="2:5" ht="12.75" customHeight="1">
      <c r="B196" s="1481"/>
      <c r="C196" s="1734"/>
      <c r="D196" s="1734"/>
      <c r="E196" s="1734"/>
    </row>
    <row r="197" spans="2:5" ht="12.75" customHeight="1">
      <c r="B197" s="1481"/>
      <c r="C197" s="1734"/>
      <c r="D197" s="1734"/>
      <c r="E197" s="1734"/>
    </row>
    <row r="198" spans="2:5" ht="12.75" customHeight="1">
      <c r="B198" s="1482"/>
      <c r="C198" s="1734"/>
      <c r="D198" s="1734"/>
      <c r="E198" s="1734"/>
    </row>
    <row r="199" spans="2:5" ht="12.75" customHeight="1">
      <c r="B199" s="283"/>
      <c r="C199" s="284"/>
      <c r="D199" s="285"/>
      <c r="E199" s="273"/>
    </row>
    <row r="200" spans="2:5" ht="12.75" customHeight="1">
      <c r="B200" s="276"/>
      <c r="C200" s="286"/>
      <c r="D200" s="287"/>
      <c r="E200" s="286"/>
    </row>
    <row r="201" spans="2:5" ht="12.75" customHeight="1">
      <c r="B201" s="273"/>
      <c r="C201" s="288"/>
      <c r="D201" s="287"/>
      <c r="E201" s="286"/>
    </row>
    <row r="202" spans="2:5" ht="12.75" customHeight="1">
      <c r="B202" s="273"/>
      <c r="C202" s="273"/>
      <c r="E202" s="289"/>
    </row>
    <row r="203" spans="2:5" ht="12.75" customHeight="1">
      <c r="B203" s="273"/>
      <c r="C203" s="273"/>
    </row>
    <row r="204" spans="2:5" ht="12.75" customHeight="1">
      <c r="B204" s="273"/>
      <c r="C204" s="273"/>
    </row>
    <row r="205" spans="2:5" ht="12.75" customHeight="1">
      <c r="B205" s="273"/>
      <c r="C205" s="273"/>
    </row>
    <row r="206" spans="2:5" ht="12.75" customHeight="1">
      <c r="B206" s="273"/>
      <c r="C206" s="273"/>
    </row>
    <row r="207" spans="2:5" ht="12.75" customHeight="1">
      <c r="B207" s="273"/>
      <c r="C207" s="273"/>
      <c r="E207" s="289"/>
    </row>
    <row r="208" spans="2:5" ht="12.75" customHeight="1">
      <c r="B208" s="273"/>
      <c r="C208" s="273"/>
    </row>
    <row r="209" spans="2:5" ht="12.75" customHeight="1">
      <c r="B209" s="273"/>
      <c r="C209" s="273"/>
    </row>
    <row r="210" spans="2:5" ht="12.75" customHeight="1">
      <c r="B210" s="273"/>
      <c r="C210" s="273"/>
      <c r="E210" s="273"/>
    </row>
    <row r="211" spans="2:5" ht="12.75" customHeight="1">
      <c r="B211" s="273"/>
      <c r="C211" s="273"/>
      <c r="E211" s="273"/>
    </row>
    <row r="212" spans="2:5" ht="12.75" customHeight="1">
      <c r="C212" s="273"/>
      <c r="E212" s="273"/>
    </row>
    <row r="213" spans="2:5" ht="12.75" customHeight="1">
      <c r="B213" s="273"/>
      <c r="C213" s="273"/>
      <c r="E213" s="273"/>
    </row>
    <row r="214" spans="2:5" ht="12.75" customHeight="1">
      <c r="B214" s="273"/>
      <c r="C214" s="273"/>
      <c r="E214" s="289"/>
    </row>
    <row r="215" spans="2:5" ht="12.75" customHeight="1">
      <c r="B215" s="273"/>
      <c r="C215" s="273"/>
    </row>
    <row r="216" spans="2:5" ht="12.75" customHeight="1">
      <c r="B216" s="273"/>
      <c r="C216" s="273"/>
      <c r="E216" s="273"/>
    </row>
    <row r="217" spans="2:5" ht="12.75" customHeight="1">
      <c r="B217" s="273"/>
      <c r="C217" s="273"/>
      <c r="E217" s="273"/>
    </row>
    <row r="218" spans="2:5" ht="12.75" customHeight="1">
      <c r="B218" s="273"/>
      <c r="C218" s="273"/>
      <c r="E218" s="273"/>
    </row>
    <row r="219" spans="2:5" ht="12.75" customHeight="1">
      <c r="B219" s="273"/>
      <c r="C219" s="273"/>
      <c r="E219" s="273"/>
    </row>
    <row r="220" spans="2:5" ht="12.75" customHeight="1">
      <c r="B220" s="273"/>
      <c r="C220" s="273"/>
      <c r="E220" s="273"/>
    </row>
    <row r="221" spans="2:5" ht="12.75" customHeight="1">
      <c r="B221" s="273"/>
      <c r="C221" s="273"/>
      <c r="E221" s="273"/>
    </row>
    <row r="222" spans="2:5" ht="12.75" customHeight="1">
      <c r="B222" s="273"/>
      <c r="C222" s="273"/>
      <c r="E222" s="273"/>
    </row>
    <row r="223" spans="2:5" ht="12.75" customHeight="1">
      <c r="B223" s="273"/>
      <c r="C223" s="273"/>
      <c r="E223" s="273"/>
    </row>
    <row r="224" spans="2:5" ht="12.75" customHeight="1">
      <c r="B224" s="273"/>
      <c r="C224" s="273"/>
      <c r="E224" s="273"/>
    </row>
    <row r="225" spans="2:5" ht="12.75" customHeight="1">
      <c r="B225" s="273"/>
      <c r="C225" s="273"/>
      <c r="E225" s="273"/>
    </row>
    <row r="226" spans="2:5" ht="12.75" customHeight="1">
      <c r="B226" s="273"/>
      <c r="C226" s="273"/>
      <c r="E226" s="289"/>
    </row>
    <row r="227" spans="2:5" ht="12.75" customHeight="1">
      <c r="B227" s="273"/>
      <c r="C227" s="273"/>
      <c r="E227" s="289"/>
    </row>
    <row r="228" spans="2:5" ht="12.75" customHeight="1">
      <c r="B228" s="273"/>
      <c r="C228" s="273"/>
      <c r="E228" s="289"/>
    </row>
    <row r="229" spans="2:5" ht="12.75" customHeight="1">
      <c r="B229" s="273"/>
      <c r="C229" s="273"/>
    </row>
    <row r="230" spans="2:5" ht="12.75" customHeight="1">
      <c r="C230" s="273"/>
      <c r="E230" s="273"/>
    </row>
    <row r="231" spans="2:5" ht="12.75" customHeight="1">
      <c r="B231" s="273"/>
      <c r="C231" s="273"/>
    </row>
    <row r="232" spans="2:5" ht="12.75" customHeight="1">
      <c r="B232" s="273"/>
      <c r="C232" s="273"/>
      <c r="E232" s="273"/>
    </row>
    <row r="233" spans="2:5" ht="12.75" customHeight="1">
      <c r="B233" s="273"/>
      <c r="C233" s="273"/>
      <c r="E233" s="289"/>
    </row>
    <row r="234" spans="2:5" ht="12.75" customHeight="1">
      <c r="B234" s="273"/>
      <c r="C234" s="273"/>
      <c r="E234" s="273"/>
    </row>
    <row r="235" spans="2:5" ht="12.75" customHeight="1">
      <c r="B235" s="273"/>
      <c r="C235" s="273"/>
      <c r="E235" s="273"/>
    </row>
    <row r="236" spans="2:5" ht="12.75" customHeight="1">
      <c r="B236" s="273"/>
      <c r="C236" s="273"/>
      <c r="E236" s="273"/>
    </row>
    <row r="237" spans="2:5" ht="12.75" customHeight="1">
      <c r="B237" s="273"/>
      <c r="C237" s="273"/>
      <c r="E237" s="273"/>
    </row>
    <row r="238" spans="2:5" ht="12.75" customHeight="1">
      <c r="B238" s="273"/>
      <c r="C238" s="273"/>
      <c r="E238" s="289"/>
    </row>
    <row r="239" spans="2:5" ht="12.75" customHeight="1">
      <c r="B239" s="273"/>
      <c r="C239" s="273"/>
      <c r="E239" s="273"/>
    </row>
    <row r="240" spans="2:5" ht="12.75" customHeight="1">
      <c r="B240" s="273"/>
      <c r="C240" s="273"/>
      <c r="E240" s="273"/>
    </row>
    <row r="241" spans="2:5" ht="12.75" customHeight="1">
      <c r="B241" s="273"/>
      <c r="C241" s="273"/>
      <c r="E241" s="273"/>
    </row>
    <row r="242" spans="2:5" ht="12.75" customHeight="1">
      <c r="B242" s="273"/>
      <c r="C242" s="273"/>
      <c r="E242" s="273"/>
    </row>
    <row r="243" spans="2:5" ht="12.75" customHeight="1">
      <c r="B243" s="273"/>
      <c r="C243" s="273"/>
      <c r="E243" s="273"/>
    </row>
  </sheetData>
  <sheetProtection algorithmName="SHA-512" hashValue="r8KhwXC7GyEZzZXtMo/3UL/DfKfmdO6W+s5HSLALR5T+XSAAcHAFEcI61wsjUBa5Q+TYCbVvpEkdAzwATwrNUg==" saltValue="KxvF2IYQFdENeV1NXh3tMA==" spinCount="100000" sheet="1" formatCells="0" formatColumns="0" formatRows="0" insertColumns="0" insertRows="0"/>
  <customSheetViews>
    <customSheetView guid="{DFED3BBB-AA3A-47A0-B9A6-455515EE166B}" showPageBreaks="1" showGridLines="0" printArea="1" view="pageBreakPreview">
      <selection sqref="A1:L1"/>
      <pageMargins left="0" right="0" top="0" bottom="0" header="0" footer="0"/>
      <headerFooter alignWithMargins="0">
        <oddFooter>&amp;R&amp;A, &amp;P</oddFooter>
      </headerFooter>
    </customSheetView>
  </customSheetViews>
  <mergeCells count="51">
    <mergeCell ref="A1:L1"/>
    <mergeCell ref="F4:H4"/>
    <mergeCell ref="F5:F9"/>
    <mergeCell ref="G5:H5"/>
    <mergeCell ref="G6:G9"/>
    <mergeCell ref="H6:H9"/>
    <mergeCell ref="B135:C135"/>
    <mergeCell ref="B123:H123"/>
    <mergeCell ref="F124:G124"/>
    <mergeCell ref="B127:F127"/>
    <mergeCell ref="B128:C129"/>
    <mergeCell ref="D128:D129"/>
    <mergeCell ref="E128:E129"/>
    <mergeCell ref="F128:F129"/>
    <mergeCell ref="B130:C130"/>
    <mergeCell ref="B131:C131"/>
    <mergeCell ref="B132:C132"/>
    <mergeCell ref="B133:C133"/>
    <mergeCell ref="B134:C134"/>
    <mergeCell ref="B136:C136"/>
    <mergeCell ref="B137:C137"/>
    <mergeCell ref="B138:C138"/>
    <mergeCell ref="B143:F143"/>
    <mergeCell ref="B144:C145"/>
    <mergeCell ref="D144:D145"/>
    <mergeCell ref="E144:E145"/>
    <mergeCell ref="F144:F145"/>
    <mergeCell ref="B163:C163"/>
    <mergeCell ref="B146:C146"/>
    <mergeCell ref="B147:C147"/>
    <mergeCell ref="B148:C148"/>
    <mergeCell ref="B150:F150"/>
    <mergeCell ref="B151:C152"/>
    <mergeCell ref="D151:D152"/>
    <mergeCell ref="E151:E152"/>
    <mergeCell ref="F151:F152"/>
    <mergeCell ref="B154:C154"/>
    <mergeCell ref="B161:C162"/>
    <mergeCell ref="D161:D162"/>
    <mergeCell ref="E161:E162"/>
    <mergeCell ref="F161:F162"/>
    <mergeCell ref="B195:E195"/>
    <mergeCell ref="B196:E196"/>
    <mergeCell ref="B197:E197"/>
    <mergeCell ref="B198:E198"/>
    <mergeCell ref="B164:C164"/>
    <mergeCell ref="B165:C165"/>
    <mergeCell ref="B166:C166"/>
    <mergeCell ref="B183:H184"/>
    <mergeCell ref="B186:H188"/>
    <mergeCell ref="B194:E194"/>
  </mergeCells>
  <pageMargins left="0.7" right="0.7" top="0.75" bottom="0.75" header="0.3" footer="0.3"/>
  <pageSetup scale="88"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GA2"/>
  <sheetViews>
    <sheetView workbookViewId="0"/>
  </sheetViews>
  <sheetFormatPr defaultRowHeight="14.45"/>
  <cols>
    <col min="1" max="1" width="13.5703125" bestFit="1" customWidth="1"/>
    <col min="2" max="2" width="11.42578125" bestFit="1" customWidth="1"/>
    <col min="3" max="3" width="24.5703125" bestFit="1" customWidth="1"/>
    <col min="4" max="4" width="11.85546875" bestFit="1" customWidth="1"/>
    <col min="5" max="5" width="35.140625" bestFit="1" customWidth="1"/>
    <col min="6" max="6" width="25.42578125" bestFit="1" customWidth="1"/>
    <col min="7" max="7" width="12.42578125" bestFit="1" customWidth="1"/>
    <col min="8" max="8" width="16.140625" bestFit="1" customWidth="1"/>
    <col min="9" max="9" width="18.5703125" bestFit="1" customWidth="1"/>
    <col min="10" max="10" width="18.85546875" bestFit="1" customWidth="1"/>
    <col min="11" max="11" width="21.5703125" bestFit="1" customWidth="1"/>
    <col min="12" max="12" width="25.5703125" bestFit="1" customWidth="1"/>
    <col min="13" max="13" width="35.42578125" bestFit="1" customWidth="1"/>
    <col min="14" max="14" width="24" bestFit="1" customWidth="1"/>
    <col min="15" max="15" width="23.42578125" bestFit="1" customWidth="1"/>
    <col min="16" max="16" width="28.85546875" bestFit="1" customWidth="1"/>
    <col min="17" max="17" width="26.85546875" bestFit="1" customWidth="1"/>
    <col min="18" max="18" width="39.42578125" bestFit="1" customWidth="1"/>
    <col min="19" max="19" width="36" bestFit="1" customWidth="1"/>
    <col min="20" max="20" width="14.5703125" bestFit="1" customWidth="1"/>
    <col min="21" max="21" width="20" bestFit="1" customWidth="1"/>
    <col min="22" max="22" width="31.85546875" bestFit="1" customWidth="1"/>
    <col min="23" max="23" width="11.140625" bestFit="1" customWidth="1"/>
    <col min="24" max="24" width="23.5703125" bestFit="1" customWidth="1"/>
    <col min="25" max="25" width="19.5703125" bestFit="1" customWidth="1"/>
    <col min="26" max="26" width="15.140625" bestFit="1" customWidth="1"/>
    <col min="27" max="27" width="17.85546875" bestFit="1" customWidth="1"/>
    <col min="28" max="28" width="32.42578125" bestFit="1" customWidth="1"/>
    <col min="29" max="29" width="25" bestFit="1" customWidth="1"/>
    <col min="30" max="30" width="35.140625" bestFit="1" customWidth="1"/>
    <col min="31" max="31" width="23.42578125" bestFit="1" customWidth="1"/>
    <col min="32" max="32" width="20.85546875" bestFit="1" customWidth="1"/>
    <col min="33" max="33" width="35.42578125" bestFit="1" customWidth="1"/>
    <col min="34" max="34" width="24" bestFit="1" customWidth="1"/>
    <col min="35" max="35" width="28" bestFit="1" customWidth="1"/>
    <col min="36" max="36" width="12.140625" bestFit="1" customWidth="1"/>
    <col min="37" max="37" width="26" bestFit="1" customWidth="1"/>
    <col min="38" max="38" width="28.85546875" bestFit="1" customWidth="1"/>
    <col min="39" max="39" width="28.85546875" customWidth="1"/>
    <col min="40" max="40" width="29.140625" bestFit="1" customWidth="1"/>
    <col min="41" max="41" width="32.5703125" bestFit="1" customWidth="1"/>
    <col min="42" max="42" width="29.5703125" bestFit="1" customWidth="1"/>
    <col min="43" max="43" width="34" bestFit="1" customWidth="1"/>
    <col min="44" max="44" width="30.85546875" bestFit="1" customWidth="1"/>
    <col min="45" max="45" width="30.85546875" customWidth="1"/>
    <col min="46" max="46" width="27.5703125" bestFit="1" customWidth="1"/>
    <col min="47" max="47" width="32" bestFit="1" customWidth="1"/>
    <col min="48" max="48" width="28.140625" bestFit="1" customWidth="1"/>
    <col min="49" max="49" width="17.42578125" bestFit="1" customWidth="1"/>
    <col min="50" max="50" width="17.5703125" bestFit="1" customWidth="1"/>
    <col min="51" max="51" width="30.85546875" bestFit="1" customWidth="1"/>
    <col min="52" max="52" width="21.42578125" bestFit="1" customWidth="1"/>
    <col min="53" max="53" width="12.140625" bestFit="1" customWidth="1"/>
    <col min="54" max="54" width="25.5703125" bestFit="1" customWidth="1"/>
    <col min="55" max="55" width="28.42578125" bestFit="1" customWidth="1"/>
    <col min="56" max="56" width="21.5703125" bestFit="1" customWidth="1"/>
    <col min="57" max="57" width="23.42578125" bestFit="1" customWidth="1"/>
    <col min="58" max="58" width="17.5703125" bestFit="1" customWidth="1"/>
    <col min="59" max="59" width="18.42578125" bestFit="1" customWidth="1"/>
    <col min="60" max="60" width="15.5703125" bestFit="1" customWidth="1"/>
    <col min="61" max="61" width="30.140625" bestFit="1" customWidth="1"/>
    <col min="62" max="62" width="30.5703125" bestFit="1" customWidth="1"/>
    <col min="63" max="63" width="36.5703125" bestFit="1" customWidth="1"/>
    <col min="64" max="64" width="27.140625" bestFit="1" customWidth="1"/>
    <col min="65" max="65" width="24.85546875" bestFit="1" customWidth="1"/>
    <col min="66" max="66" width="24.85546875" customWidth="1"/>
    <col min="67" max="67" width="35.42578125" bestFit="1" customWidth="1"/>
    <col min="68" max="68" width="42.140625" bestFit="1" customWidth="1"/>
    <col min="69" max="70" width="42.140625" customWidth="1"/>
    <col min="71" max="71" width="37.42578125" bestFit="1" customWidth="1"/>
    <col min="72" max="72" width="22" bestFit="1" customWidth="1"/>
    <col min="73" max="73" width="30.5703125" bestFit="1" customWidth="1"/>
    <col min="74" max="74" width="33.85546875" bestFit="1" customWidth="1"/>
    <col min="75" max="75" width="38.85546875" bestFit="1" customWidth="1"/>
    <col min="76" max="76" width="40.5703125" bestFit="1" customWidth="1"/>
    <col min="77" max="77" width="22.42578125" bestFit="1" customWidth="1"/>
    <col min="78" max="78" width="22.42578125" customWidth="1"/>
    <col min="79" max="79" width="29.140625" bestFit="1" customWidth="1"/>
    <col min="80" max="80" width="16.42578125" bestFit="1" customWidth="1"/>
    <col min="81" max="81" width="39.5703125" bestFit="1" customWidth="1"/>
    <col min="82" max="82" width="30" bestFit="1" customWidth="1"/>
    <col min="83" max="83" width="17" bestFit="1" customWidth="1"/>
    <col min="84" max="84" width="20.5703125" bestFit="1" customWidth="1"/>
    <col min="85" max="86" width="23.42578125" bestFit="1" customWidth="1"/>
    <col min="87" max="87" width="26.42578125" bestFit="1" customWidth="1"/>
    <col min="88" max="88" width="30.140625" bestFit="1" customWidth="1"/>
    <col min="89" max="89" width="39.85546875" bestFit="1" customWidth="1"/>
    <col min="90" max="90" width="28.5703125" bestFit="1" customWidth="1"/>
    <col min="91" max="91" width="28" bestFit="1" customWidth="1"/>
    <col min="92" max="92" width="33.42578125" bestFit="1" customWidth="1"/>
    <col min="93" max="93" width="43.85546875" bestFit="1" customWidth="1"/>
    <col min="94" max="94" width="40.5703125" bestFit="1" customWidth="1"/>
    <col min="95" max="95" width="19.42578125" bestFit="1" customWidth="1"/>
    <col min="96" max="96" width="24.5703125" bestFit="1" customWidth="1"/>
    <col min="97" max="97" width="36.42578125" bestFit="1" customWidth="1"/>
    <col min="98" max="98" width="15.5703125" bestFit="1" customWidth="1"/>
    <col min="99" max="99" width="24.140625" bestFit="1" customWidth="1"/>
    <col min="100" max="100" width="19.5703125" bestFit="1" customWidth="1"/>
    <col min="101" max="101" width="22.42578125" bestFit="1" customWidth="1"/>
    <col min="102" max="102" width="36.85546875" bestFit="1" customWidth="1"/>
    <col min="103" max="103" width="29.5703125" bestFit="1" customWidth="1"/>
    <col min="104" max="104" width="33" bestFit="1" customWidth="1"/>
    <col min="105" max="105" width="27.85546875" bestFit="1" customWidth="1"/>
    <col min="106" max="106" width="25.5703125" bestFit="1" customWidth="1"/>
    <col min="107" max="107" width="39.5703125" bestFit="1" customWidth="1"/>
    <col min="108" max="108" width="28.5703125" bestFit="1" customWidth="1"/>
    <col min="109" max="109" width="32.5703125" bestFit="1" customWidth="1"/>
    <col min="110" max="110" width="16.5703125" bestFit="1" customWidth="1"/>
    <col min="111" max="111" width="33.85546875" bestFit="1" customWidth="1"/>
    <col min="112" max="112" width="37.140625" bestFit="1" customWidth="1"/>
    <col min="113" max="113" width="34.42578125" bestFit="1" customWidth="1"/>
    <col min="114" max="114" width="38.5703125" bestFit="1" customWidth="1"/>
    <col min="115" max="115" width="28" bestFit="1" customWidth="1"/>
    <col min="116" max="116" width="22.140625" bestFit="1" customWidth="1"/>
    <col min="117" max="117" width="23" bestFit="1" customWidth="1"/>
    <col min="118" max="118" width="20.140625" bestFit="1" customWidth="1"/>
    <col min="119" max="119" width="34.5703125" bestFit="1" customWidth="1"/>
    <col min="120" max="120" width="35.42578125" bestFit="1" customWidth="1"/>
    <col min="121" max="121" width="41.140625" bestFit="1" customWidth="1"/>
    <col min="122" max="122" width="29.42578125" bestFit="1" customWidth="1"/>
    <col min="123" max="127" width="29.42578125" customWidth="1"/>
    <col min="128" max="128" width="35.42578125" bestFit="1" customWidth="1"/>
    <col min="129" max="129" width="38.42578125" bestFit="1" customWidth="1"/>
    <col min="130" max="130" width="39.140625" bestFit="1" customWidth="1"/>
    <col min="131" max="133" width="39.140625" customWidth="1"/>
    <col min="134" max="134" width="23.42578125" bestFit="1" customWidth="1"/>
    <col min="135" max="135" width="25.85546875" bestFit="1" customWidth="1"/>
    <col min="136" max="136" width="26" bestFit="1" customWidth="1"/>
    <col min="137" max="137" width="28.5703125" bestFit="1" customWidth="1"/>
    <col min="138" max="138" width="32.5703125" bestFit="1" customWidth="1"/>
    <col min="139" max="139" width="42.42578125" bestFit="1" customWidth="1"/>
    <col min="140" max="140" width="31.140625" bestFit="1" customWidth="1"/>
    <col min="141" max="141" width="30.5703125" bestFit="1" customWidth="1"/>
    <col min="142" max="142" width="36" bestFit="1" customWidth="1"/>
    <col min="143" max="143" width="46.42578125" bestFit="1" customWidth="1"/>
    <col min="144" max="144" width="43.140625" bestFit="1" customWidth="1"/>
    <col min="145" max="145" width="21.85546875" bestFit="1" customWidth="1"/>
    <col min="146" max="146" width="27.140625" bestFit="1" customWidth="1"/>
    <col min="147" max="147" width="39" bestFit="1" customWidth="1"/>
    <col min="148" max="148" width="18.42578125" bestFit="1" customWidth="1"/>
    <col min="149" max="149" width="26.5703125" bestFit="1" customWidth="1"/>
    <col min="150" max="150" width="22.42578125" bestFit="1" customWidth="1"/>
    <col min="151" max="151" width="24.85546875" bestFit="1" customWidth="1"/>
    <col min="152" max="152" width="39.42578125" bestFit="1" customWidth="1"/>
    <col min="153" max="153" width="32.140625" bestFit="1" customWidth="1"/>
    <col min="154" max="154" width="35.5703125" bestFit="1" customWidth="1"/>
    <col min="155" max="155" width="30.42578125" bestFit="1" customWidth="1"/>
    <col min="156" max="156" width="28" bestFit="1" customWidth="1"/>
    <col min="157" max="157" width="42.42578125" bestFit="1" customWidth="1"/>
    <col min="158" max="158" width="31.140625" bestFit="1" customWidth="1"/>
    <col min="159" max="159" width="35.140625" bestFit="1" customWidth="1"/>
    <col min="160" max="160" width="19.42578125" bestFit="1" customWidth="1"/>
    <col min="161" max="161" width="36.42578125" bestFit="1" customWidth="1"/>
    <col min="162" max="162" width="39.5703125" bestFit="1" customWidth="1"/>
    <col min="163" max="163" width="36.5703125" bestFit="1" customWidth="1"/>
    <col min="164" max="164" width="41" bestFit="1" customWidth="1"/>
    <col min="165" max="165" width="30.5703125" bestFit="1" customWidth="1"/>
    <col min="166" max="166" width="24.5703125" bestFit="1" customWidth="1"/>
    <col min="167" max="167" width="25.5703125" bestFit="1" customWidth="1"/>
    <col min="168" max="168" width="22.5703125" bestFit="1" customWidth="1"/>
    <col min="169" max="169" width="37.140625" bestFit="1" customWidth="1"/>
    <col min="170" max="170" width="37.5703125" bestFit="1" customWidth="1"/>
    <col min="171" max="171" width="43.5703125" bestFit="1" customWidth="1"/>
    <col min="172" max="172" width="32" bestFit="1" customWidth="1"/>
    <col min="173" max="173" width="29.42578125" bestFit="1" customWidth="1"/>
    <col min="174" max="174" width="20" bestFit="1" customWidth="1"/>
    <col min="175" max="175" width="34.42578125" bestFit="1" customWidth="1"/>
    <col min="176" max="176" width="44.42578125" bestFit="1" customWidth="1"/>
    <col min="177" max="177" width="29" bestFit="1" customWidth="1"/>
    <col min="178" max="178" width="37.5703125" bestFit="1" customWidth="1"/>
    <col min="179" max="179" width="40.85546875" bestFit="1" customWidth="1"/>
    <col min="180" max="180" width="45.85546875" bestFit="1" customWidth="1"/>
    <col min="181" max="181" width="40" bestFit="1" customWidth="1"/>
    <col min="182" max="182" width="29.42578125" bestFit="1" customWidth="1"/>
    <col min="183" max="183" width="21.140625" bestFit="1" customWidth="1"/>
  </cols>
  <sheetData>
    <row r="1" spans="1:183" ht="15.95">
      <c r="A1" t="s">
        <v>456</v>
      </c>
      <c r="B1" t="s">
        <v>457</v>
      </c>
      <c r="C1" t="s">
        <v>458</v>
      </c>
      <c r="D1" t="s">
        <v>459</v>
      </c>
      <c r="E1" t="s">
        <v>460</v>
      </c>
      <c r="F1" t="s">
        <v>461</v>
      </c>
      <c r="G1" t="s">
        <v>462</v>
      </c>
      <c r="H1" t="s">
        <v>463</v>
      </c>
      <c r="I1" t="s">
        <v>464</v>
      </c>
      <c r="J1" t="s">
        <v>465</v>
      </c>
      <c r="K1" t="s">
        <v>466</v>
      </c>
      <c r="L1" t="s">
        <v>467</v>
      </c>
      <c r="M1" t="s">
        <v>468</v>
      </c>
      <c r="N1" t="s">
        <v>469</v>
      </c>
      <c r="O1" t="s">
        <v>470</v>
      </c>
      <c r="P1" t="s">
        <v>471</v>
      </c>
      <c r="Q1" t="s">
        <v>472</v>
      </c>
      <c r="R1" t="s">
        <v>473</v>
      </c>
      <c r="S1" t="s">
        <v>474</v>
      </c>
      <c r="T1" t="s">
        <v>475</v>
      </c>
      <c r="U1" t="s">
        <v>476</v>
      </c>
      <c r="V1" t="s">
        <v>477</v>
      </c>
      <c r="W1" t="s">
        <v>478</v>
      </c>
      <c r="X1" t="s">
        <v>479</v>
      </c>
      <c r="Y1" t="s">
        <v>480</v>
      </c>
      <c r="Z1" t="s">
        <v>481</v>
      </c>
      <c r="AA1" t="s">
        <v>482</v>
      </c>
      <c r="AB1" t="s">
        <v>483</v>
      </c>
      <c r="AC1" t="s">
        <v>484</v>
      </c>
      <c r="AD1" t="s">
        <v>485</v>
      </c>
      <c r="AE1" t="s">
        <v>486</v>
      </c>
      <c r="AF1" t="s">
        <v>487</v>
      </c>
      <c r="AG1" t="s">
        <v>488</v>
      </c>
      <c r="AH1" t="s">
        <v>489</v>
      </c>
      <c r="AI1" t="s">
        <v>490</v>
      </c>
      <c r="AJ1" t="s">
        <v>491</v>
      </c>
      <c r="AK1" t="s">
        <v>492</v>
      </c>
      <c r="AL1" t="s">
        <v>493</v>
      </c>
      <c r="AM1" t="s">
        <v>494</v>
      </c>
      <c r="AN1" t="s">
        <v>495</v>
      </c>
      <c r="AO1" t="s">
        <v>496</v>
      </c>
      <c r="AP1" t="s">
        <v>497</v>
      </c>
      <c r="AQ1" t="s">
        <v>498</v>
      </c>
      <c r="AR1" t="s">
        <v>499</v>
      </c>
      <c r="AS1" t="s">
        <v>500</v>
      </c>
      <c r="AT1" t="s">
        <v>501</v>
      </c>
      <c r="AU1" t="s">
        <v>502</v>
      </c>
      <c r="AV1" t="s">
        <v>503</v>
      </c>
      <c r="AW1" t="s">
        <v>504</v>
      </c>
      <c r="AX1" t="s">
        <v>505</v>
      </c>
      <c r="AY1" t="s">
        <v>506</v>
      </c>
      <c r="AZ1" t="s">
        <v>507</v>
      </c>
      <c r="BA1" t="s">
        <v>508</v>
      </c>
      <c r="BB1" t="s">
        <v>509</v>
      </c>
      <c r="BC1" t="s">
        <v>510</v>
      </c>
      <c r="BD1" t="s">
        <v>511</v>
      </c>
      <c r="BE1" t="s">
        <v>512</v>
      </c>
      <c r="BF1" t="s">
        <v>513</v>
      </c>
      <c r="BG1" t="s">
        <v>514</v>
      </c>
      <c r="BH1" t="s">
        <v>515</v>
      </c>
      <c r="BI1" t="s">
        <v>516</v>
      </c>
      <c r="BJ1" t="s">
        <v>517</v>
      </c>
      <c r="BK1" t="s">
        <v>518</v>
      </c>
      <c r="BL1" t="s">
        <v>519</v>
      </c>
      <c r="BM1" t="s">
        <v>520</v>
      </c>
      <c r="BN1" t="s">
        <v>521</v>
      </c>
      <c r="BO1" t="s">
        <v>522</v>
      </c>
      <c r="BP1" t="s">
        <v>523</v>
      </c>
      <c r="BQ1" t="s">
        <v>524</v>
      </c>
      <c r="BR1" t="s">
        <v>525</v>
      </c>
      <c r="BS1" t="s">
        <v>526</v>
      </c>
      <c r="BT1" t="s">
        <v>527</v>
      </c>
      <c r="BU1" t="s">
        <v>528</v>
      </c>
      <c r="BV1" t="s">
        <v>529</v>
      </c>
      <c r="BW1" t="s">
        <v>530</v>
      </c>
      <c r="BX1" t="s">
        <v>531</v>
      </c>
      <c r="BY1" t="s">
        <v>532</v>
      </c>
      <c r="BZ1" t="s">
        <v>533</v>
      </c>
      <c r="CA1" t="s">
        <v>534</v>
      </c>
      <c r="CB1" t="s">
        <v>535</v>
      </c>
      <c r="CC1" t="s">
        <v>536</v>
      </c>
      <c r="CD1" t="s">
        <v>537</v>
      </c>
      <c r="CE1" t="s">
        <v>538</v>
      </c>
      <c r="CF1" t="s">
        <v>539</v>
      </c>
      <c r="CG1" t="s">
        <v>540</v>
      </c>
      <c r="CH1" t="s">
        <v>541</v>
      </c>
      <c r="CI1" t="s">
        <v>542</v>
      </c>
      <c r="CJ1" t="s">
        <v>543</v>
      </c>
      <c r="CK1" t="s">
        <v>544</v>
      </c>
      <c r="CL1" t="s">
        <v>545</v>
      </c>
      <c r="CM1" t="s">
        <v>546</v>
      </c>
      <c r="CN1" t="s">
        <v>547</v>
      </c>
      <c r="CO1" t="s">
        <v>548</v>
      </c>
      <c r="CP1" t="s">
        <v>549</v>
      </c>
      <c r="CQ1" t="s">
        <v>550</v>
      </c>
      <c r="CR1" t="s">
        <v>551</v>
      </c>
      <c r="CS1" t="s">
        <v>552</v>
      </c>
      <c r="CT1" t="s">
        <v>553</v>
      </c>
      <c r="CU1" t="s">
        <v>554</v>
      </c>
      <c r="CV1" t="s">
        <v>555</v>
      </c>
      <c r="CW1" t="s">
        <v>556</v>
      </c>
      <c r="CX1" t="s">
        <v>557</v>
      </c>
      <c r="CY1" t="s">
        <v>558</v>
      </c>
      <c r="CZ1" t="s">
        <v>559</v>
      </c>
      <c r="DA1" t="s">
        <v>560</v>
      </c>
      <c r="DB1" t="s">
        <v>561</v>
      </c>
      <c r="DC1" t="s">
        <v>562</v>
      </c>
      <c r="DD1" t="s">
        <v>563</v>
      </c>
      <c r="DE1" t="s">
        <v>564</v>
      </c>
      <c r="DF1" t="s">
        <v>565</v>
      </c>
      <c r="DG1" t="s">
        <v>566</v>
      </c>
      <c r="DH1" t="s">
        <v>567</v>
      </c>
      <c r="DI1" t="s">
        <v>568</v>
      </c>
      <c r="DJ1" t="s">
        <v>569</v>
      </c>
      <c r="DK1" t="s">
        <v>570</v>
      </c>
      <c r="DL1" t="s">
        <v>571</v>
      </c>
      <c r="DM1" t="s">
        <v>572</v>
      </c>
      <c r="DN1" t="s">
        <v>573</v>
      </c>
      <c r="DO1" t="s">
        <v>574</v>
      </c>
      <c r="DP1" t="s">
        <v>575</v>
      </c>
      <c r="DQ1" t="s">
        <v>576</v>
      </c>
      <c r="DR1" t="s">
        <v>577</v>
      </c>
      <c r="DS1" t="s">
        <v>578</v>
      </c>
      <c r="DT1" s="178" t="s">
        <v>579</v>
      </c>
      <c r="DU1" t="s">
        <v>580</v>
      </c>
      <c r="DV1" t="s">
        <v>581</v>
      </c>
      <c r="DW1" t="s">
        <v>582</v>
      </c>
      <c r="DX1" t="s">
        <v>583</v>
      </c>
      <c r="DY1" t="s">
        <v>584</v>
      </c>
      <c r="DZ1" t="s">
        <v>585</v>
      </c>
      <c r="EA1" t="s">
        <v>586</v>
      </c>
      <c r="EB1" t="s">
        <v>587</v>
      </c>
      <c r="EC1" t="s">
        <v>588</v>
      </c>
      <c r="ED1" t="s">
        <v>589</v>
      </c>
      <c r="EE1" t="s">
        <v>590</v>
      </c>
      <c r="EF1" t="s">
        <v>591</v>
      </c>
      <c r="EG1" t="s">
        <v>592</v>
      </c>
      <c r="EH1" t="s">
        <v>593</v>
      </c>
      <c r="EI1" t="s">
        <v>594</v>
      </c>
      <c r="EJ1" t="s">
        <v>595</v>
      </c>
      <c r="EK1" t="s">
        <v>596</v>
      </c>
      <c r="EL1" s="80" t="s">
        <v>597</v>
      </c>
      <c r="EM1" t="s">
        <v>598</v>
      </c>
      <c r="EN1" t="s">
        <v>599</v>
      </c>
      <c r="EO1" t="s">
        <v>600</v>
      </c>
      <c r="EP1" t="s">
        <v>601</v>
      </c>
      <c r="EQ1" t="s">
        <v>602</v>
      </c>
      <c r="ER1" s="68" t="s">
        <v>603</v>
      </c>
      <c r="ES1" t="s">
        <v>604</v>
      </c>
      <c r="ET1" t="s">
        <v>605</v>
      </c>
      <c r="EU1" t="s">
        <v>606</v>
      </c>
      <c r="EV1" t="s">
        <v>607</v>
      </c>
      <c r="EW1" t="s">
        <v>608</v>
      </c>
      <c r="EX1" t="s">
        <v>609</v>
      </c>
      <c r="EY1" t="s">
        <v>610</v>
      </c>
      <c r="EZ1" t="s">
        <v>611</v>
      </c>
      <c r="FA1" t="s">
        <v>612</v>
      </c>
      <c r="FB1" t="s">
        <v>613</v>
      </c>
      <c r="FC1" t="s">
        <v>614</v>
      </c>
      <c r="FD1" t="s">
        <v>615</v>
      </c>
      <c r="FE1" t="s">
        <v>616</v>
      </c>
      <c r="FF1" t="s">
        <v>617</v>
      </c>
      <c r="FG1" t="s">
        <v>618</v>
      </c>
      <c r="FH1" t="s">
        <v>619</v>
      </c>
      <c r="FI1" t="s">
        <v>620</v>
      </c>
      <c r="FJ1" t="s">
        <v>621</v>
      </c>
      <c r="FK1" t="s">
        <v>622</v>
      </c>
      <c r="FL1" t="s">
        <v>623</v>
      </c>
      <c r="FM1" t="s">
        <v>624</v>
      </c>
      <c r="FN1" t="s">
        <v>625</v>
      </c>
      <c r="FO1" t="s">
        <v>626</v>
      </c>
      <c r="FP1" t="s">
        <v>627</v>
      </c>
      <c r="FQ1" t="s">
        <v>628</v>
      </c>
      <c r="FR1" s="192" t="s">
        <v>629</v>
      </c>
      <c r="FS1" t="s">
        <v>630</v>
      </c>
      <c r="FT1" t="s">
        <v>631</v>
      </c>
      <c r="FU1" t="s">
        <v>632</v>
      </c>
      <c r="FV1" t="s">
        <v>633</v>
      </c>
      <c r="FW1" t="s">
        <v>634</v>
      </c>
      <c r="FX1" t="s">
        <v>635</v>
      </c>
      <c r="FY1" t="s">
        <v>636</v>
      </c>
      <c r="FZ1" t="s">
        <v>637</v>
      </c>
      <c r="GA1" t="s">
        <v>638</v>
      </c>
    </row>
    <row r="2" spans="1:183">
      <c r="B2" s="69">
        <f>'LIHTC Eligible Basis'!F11</f>
        <v>0</v>
      </c>
      <c r="C2" s="69">
        <f>'LIHTC Eligible Basis'!F12</f>
        <v>0</v>
      </c>
      <c r="D2" s="69">
        <f>'LIHTC Eligible Basis'!F13</f>
        <v>0</v>
      </c>
      <c r="E2" s="69">
        <f>'LIHTC Eligible Basis'!F14</f>
        <v>0</v>
      </c>
      <c r="F2" s="69">
        <f>'LIHTC Eligible Basis'!F15</f>
        <v>0</v>
      </c>
      <c r="G2" s="69">
        <f>'LIHTC Eligible Basis'!F16</f>
        <v>0</v>
      </c>
      <c r="H2" s="69">
        <f>'LIHTC Eligible Basis'!F20</f>
        <v>0</v>
      </c>
      <c r="I2" s="69">
        <f>'LIHTC Eligible Basis'!F21</f>
        <v>0</v>
      </c>
      <c r="J2" s="69">
        <f>'LIHTC Eligible Basis'!F22</f>
        <v>0</v>
      </c>
      <c r="K2" s="69">
        <f>'LIHTC Eligible Basis'!F23</f>
        <v>0</v>
      </c>
      <c r="L2" s="69">
        <f>'LIHTC Eligible Basis'!F24</f>
        <v>0</v>
      </c>
      <c r="M2" s="69">
        <f>'LIHTC Eligible Basis'!F25</f>
        <v>0</v>
      </c>
      <c r="N2" s="69">
        <f>'LIHTC Eligible Basis'!F26</f>
        <v>0</v>
      </c>
      <c r="O2" s="69">
        <f>'LIHTC Eligible Basis'!F27</f>
        <v>0</v>
      </c>
      <c r="P2" s="69">
        <f>'LIHTC Eligible Basis'!F28</f>
        <v>0</v>
      </c>
      <c r="Q2" s="69">
        <f>'LIHTC Eligible Basis'!F29</f>
        <v>0</v>
      </c>
      <c r="R2" s="69">
        <f>'LIHTC Eligible Basis'!F30</f>
        <v>0</v>
      </c>
      <c r="S2" s="69">
        <f>'LIHTC Eligible Basis'!F31</f>
        <v>0</v>
      </c>
      <c r="T2" s="69">
        <f>'LIHTC Eligible Basis'!F32</f>
        <v>0</v>
      </c>
      <c r="U2" s="69">
        <f>'LIHTC Eligible Basis'!F33</f>
        <v>0</v>
      </c>
      <c r="V2" s="69">
        <f>'LIHTC Eligible Basis'!F34</f>
        <v>0</v>
      </c>
      <c r="W2" s="69">
        <f>'LIHTC Eligible Basis'!F35</f>
        <v>0</v>
      </c>
      <c r="X2" s="69">
        <f>'LIHTC Eligible Basis'!F39</f>
        <v>0</v>
      </c>
      <c r="Y2" s="69">
        <f>'LIHTC Eligible Basis'!F40</f>
        <v>0</v>
      </c>
      <c r="Z2" s="69">
        <f>'LIHTC Eligible Basis'!F41</f>
        <v>0</v>
      </c>
      <c r="AA2" s="69">
        <f>'LIHTC Eligible Basis'!F42</f>
        <v>0</v>
      </c>
      <c r="AB2" s="69">
        <f>'LIHTC Eligible Basis'!F43</f>
        <v>0</v>
      </c>
      <c r="AC2" s="69">
        <f>'LIHTC Eligible Basis'!F44</f>
        <v>0</v>
      </c>
      <c r="AD2" s="69">
        <f>'LIHTC Eligible Basis'!F45</f>
        <v>0</v>
      </c>
      <c r="AE2" s="69">
        <f>'LIHTC Eligible Basis'!F46</f>
        <v>0</v>
      </c>
      <c r="AF2" s="69">
        <f>'LIHTC Eligible Basis'!F47</f>
        <v>0</v>
      </c>
      <c r="AG2" s="69">
        <f>'LIHTC Eligible Basis'!F48</f>
        <v>0</v>
      </c>
      <c r="AH2" s="69">
        <f>'LIHTC Eligible Basis'!F49</f>
        <v>0</v>
      </c>
      <c r="AI2" s="69">
        <f>'LIHTC Eligible Basis'!F50</f>
        <v>0</v>
      </c>
      <c r="AJ2" s="69">
        <f>'LIHTC Eligible Basis'!F51</f>
        <v>0</v>
      </c>
      <c r="AK2" s="69">
        <f>'LIHTC Eligible Basis'!F55</f>
        <v>0</v>
      </c>
      <c r="AL2" s="69">
        <f>'LIHTC Eligible Basis'!F56</f>
        <v>0</v>
      </c>
      <c r="AM2" s="69">
        <f>'LIHTC Eligible Basis'!F57</f>
        <v>0</v>
      </c>
      <c r="AN2" s="69">
        <f>'LIHTC Eligible Basis'!F61</f>
        <v>0</v>
      </c>
      <c r="AO2" s="69">
        <f>'LIHTC Eligible Basis'!F62</f>
        <v>0</v>
      </c>
      <c r="AP2" s="69">
        <f>'LIHTC Eligible Basis'!F63</f>
        <v>0</v>
      </c>
      <c r="AQ2" s="69">
        <f>'LIHTC Eligible Basis'!F64</f>
        <v>0</v>
      </c>
      <c r="AR2" s="69">
        <f>'LIHTC Eligible Basis'!F65</f>
        <v>0</v>
      </c>
      <c r="AS2" s="69">
        <f>'LIHTC Eligible Basis'!F66</f>
        <v>0</v>
      </c>
      <c r="AT2" s="69">
        <f>'LIHTC Eligible Basis'!F70</f>
        <v>0</v>
      </c>
      <c r="AU2" s="69">
        <f>'LIHTC Eligible Basis'!F71</f>
        <v>0</v>
      </c>
      <c r="AV2" s="69">
        <f>'LIHTC Eligible Basis'!F72</f>
        <v>0</v>
      </c>
      <c r="AW2" s="69">
        <f>'LIHTC Eligible Basis'!F73</f>
        <v>0</v>
      </c>
      <c r="AX2" s="69">
        <f>'LIHTC Eligible Basis'!F74</f>
        <v>0</v>
      </c>
      <c r="AY2" s="69">
        <f>'LIHTC Eligible Basis'!F75</f>
        <v>0</v>
      </c>
      <c r="AZ2" s="69">
        <f>'LIHTC Eligible Basis'!F76</f>
        <v>0</v>
      </c>
      <c r="BA2" s="69">
        <f>'LIHTC Eligible Basis'!F77</f>
        <v>0</v>
      </c>
      <c r="BB2" s="69">
        <f>'LIHTC Eligible Basis'!F81</f>
        <v>0</v>
      </c>
      <c r="BC2" s="69">
        <f>'LIHTC Eligible Basis'!F82</f>
        <v>0</v>
      </c>
      <c r="BD2" s="69">
        <f>'LIHTC Eligible Basis'!F83</f>
        <v>0</v>
      </c>
      <c r="BE2" s="69">
        <f>'LIHTC Eligible Basis'!F87</f>
        <v>0</v>
      </c>
      <c r="BF2" s="69">
        <f>'LIHTC Eligible Basis'!F88</f>
        <v>0</v>
      </c>
      <c r="BG2" s="69">
        <f>'LIHTC Eligible Basis'!F89</f>
        <v>0</v>
      </c>
      <c r="BH2" s="69">
        <f>'LIHTC Eligible Basis'!F90</f>
        <v>0</v>
      </c>
      <c r="BI2" s="69">
        <f>'LIHTC Eligible Basis'!F91</f>
        <v>0</v>
      </c>
      <c r="BJ2" s="69">
        <f>'LIHTC Eligible Basis'!F92</f>
        <v>0</v>
      </c>
      <c r="BK2" s="69">
        <f>'LIHTC Eligible Basis'!F93</f>
        <v>0</v>
      </c>
      <c r="BL2" s="69">
        <f>'LIHTC Eligible Basis'!F94</f>
        <v>0</v>
      </c>
      <c r="BM2" s="69">
        <f>'LIHTC Eligible Basis'!F95</f>
        <v>0</v>
      </c>
      <c r="BN2" s="69">
        <f>'LIHTC Eligible Basis'!F96</f>
        <v>0</v>
      </c>
      <c r="BO2" s="69">
        <f>'LIHTC Eligible Basis'!F97</f>
        <v>0</v>
      </c>
      <c r="BP2" s="69">
        <f>'LIHTC Eligible Basis'!F98</f>
        <v>0</v>
      </c>
      <c r="BQ2" s="69">
        <f>'LIHTC Eligible Basis'!F99</f>
        <v>0</v>
      </c>
      <c r="BR2" s="69">
        <f>'LIHTC Eligible Basis'!F103</f>
        <v>0</v>
      </c>
      <c r="BS2" s="69">
        <f>'LIHTC Eligible Basis'!F107</f>
        <v>0</v>
      </c>
      <c r="BT2" s="69">
        <f>'LIHTC Eligible Basis'!F108</f>
        <v>0</v>
      </c>
      <c r="BU2" s="69">
        <f>'LIHTC Eligible Basis'!F109</f>
        <v>0</v>
      </c>
      <c r="BV2" s="69">
        <f>'LIHTC Eligible Basis'!F110</f>
        <v>0</v>
      </c>
      <c r="BW2" s="69">
        <f>'LIHTC Eligible Basis'!F111</f>
        <v>0</v>
      </c>
      <c r="BX2" s="69">
        <f>'LIHTC Eligible Basis'!F112</f>
        <v>0</v>
      </c>
      <c r="BY2" s="69">
        <f>'LIHTC Eligible Basis'!F113</f>
        <v>0</v>
      </c>
      <c r="BZ2" s="69">
        <f>'LIHTC Eligible Basis'!F114</f>
        <v>0</v>
      </c>
      <c r="CA2" s="69">
        <f>'LIHTC Eligible Basis'!G12</f>
        <v>0</v>
      </c>
      <c r="CB2" s="69">
        <f>'LIHTC Eligible Basis'!G13</f>
        <v>0</v>
      </c>
      <c r="CC2" s="69">
        <f>'LIHTC Eligible Basis'!G14</f>
        <v>0</v>
      </c>
      <c r="CD2" s="69">
        <f>'LIHTC Eligible Basis'!G15</f>
        <v>0</v>
      </c>
      <c r="CE2" s="69">
        <f>'LIHTC Eligible Basis'!G16</f>
        <v>0</v>
      </c>
      <c r="CF2" s="69">
        <f>'LIHTC Eligible Basis'!G20</f>
        <v>0</v>
      </c>
      <c r="CG2" s="69">
        <f>'LIHTC Eligible Basis'!G21</f>
        <v>0</v>
      </c>
      <c r="CH2" s="69">
        <f>'LIHTC Eligible Basis'!G22</f>
        <v>0</v>
      </c>
      <c r="CI2" s="69">
        <f>'LIHTC Eligible Basis'!G23</f>
        <v>0</v>
      </c>
      <c r="CJ2" s="69">
        <f>'LIHTC Eligible Basis'!G24</f>
        <v>0</v>
      </c>
      <c r="CK2" s="69">
        <f>'LIHTC Eligible Basis'!G25</f>
        <v>0</v>
      </c>
      <c r="CL2" s="69">
        <f>'LIHTC Eligible Basis'!G26</f>
        <v>0</v>
      </c>
      <c r="CM2" s="69">
        <f>'LIHTC Eligible Basis'!G27</f>
        <v>0</v>
      </c>
      <c r="CN2" s="69">
        <f>'LIHTC Eligible Basis'!G28</f>
        <v>0</v>
      </c>
      <c r="CO2" s="69">
        <f>'LIHTC Eligible Basis'!G30</f>
        <v>0</v>
      </c>
      <c r="CP2" s="69">
        <f>'LIHTC Eligible Basis'!G31</f>
        <v>0</v>
      </c>
      <c r="CQ2" s="69">
        <f>'LIHTC Eligible Basis'!G32</f>
        <v>0</v>
      </c>
      <c r="CR2" s="69">
        <f>'LIHTC Eligible Basis'!G33</f>
        <v>0</v>
      </c>
      <c r="CS2" s="69">
        <f>'LIHTC Eligible Basis'!G34</f>
        <v>0</v>
      </c>
      <c r="CT2" s="69">
        <f>'LIHTC Eligible Basis'!G35</f>
        <v>0</v>
      </c>
      <c r="CU2" s="69">
        <f>'LIHTC Eligible Basis'!G40</f>
        <v>0</v>
      </c>
      <c r="CV2" s="69">
        <f>'LIHTC Eligible Basis'!G41</f>
        <v>0</v>
      </c>
      <c r="CW2" s="69">
        <f>'LIHTC Eligible Basis'!G42</f>
        <v>0</v>
      </c>
      <c r="CX2" s="69">
        <f>'LIHTC Eligible Basis'!G43</f>
        <v>0</v>
      </c>
      <c r="CY2" s="69">
        <f>'LIHTC Eligible Basis'!G44</f>
        <v>0</v>
      </c>
      <c r="CZ2" s="69">
        <f>'LIHTC Eligible Basis'!G45</f>
        <v>0</v>
      </c>
      <c r="DA2" s="69">
        <f>'LIHTC Eligible Basis'!G46</f>
        <v>0</v>
      </c>
      <c r="DB2" s="69">
        <f>'LIHTC Eligible Basis'!G47</f>
        <v>0</v>
      </c>
      <c r="DC2" s="69">
        <f>'LIHTC Eligible Basis'!G48</f>
        <v>0</v>
      </c>
      <c r="DD2" s="69">
        <f>'LIHTC Eligible Basis'!G49</f>
        <v>0</v>
      </c>
      <c r="DE2" s="69">
        <f>'LIHTC Eligible Basis'!G50</f>
        <v>0</v>
      </c>
      <c r="DF2" s="69">
        <f>'LIHTC Eligible Basis'!G51</f>
        <v>0</v>
      </c>
      <c r="DG2" s="69">
        <f>'LIHTC Eligible Basis'!G61</f>
        <v>0</v>
      </c>
      <c r="DH2" s="69">
        <f>'LIHTC Eligible Basis'!G62</f>
        <v>0</v>
      </c>
      <c r="DI2" s="69">
        <f>'LIHTC Eligible Basis'!G63</f>
        <v>0</v>
      </c>
      <c r="DJ2" s="69">
        <f>'LIHTC Eligible Basis'!G64</f>
        <v>0</v>
      </c>
      <c r="DK2" s="69">
        <f>'LIHTC Eligible Basis'!G87</f>
        <v>0</v>
      </c>
      <c r="DL2" s="69">
        <f>'LIHTC Eligible Basis'!G88</f>
        <v>0</v>
      </c>
      <c r="DM2" s="69">
        <f>'LIHTC Eligible Basis'!G89</f>
        <v>0</v>
      </c>
      <c r="DN2" s="69">
        <f>'LIHTC Eligible Basis'!G90</f>
        <v>0</v>
      </c>
      <c r="DO2" s="69">
        <f>'LIHTC Eligible Basis'!G91</f>
        <v>0</v>
      </c>
      <c r="DP2" s="69">
        <f>'LIHTC Eligible Basis'!G92</f>
        <v>0</v>
      </c>
      <c r="DQ2" s="69">
        <f>'LIHTC Eligible Basis'!G93</f>
        <v>0</v>
      </c>
      <c r="DR2" s="69">
        <f>'LIHTC Eligible Basis'!G95</f>
        <v>0</v>
      </c>
      <c r="DS2" s="69">
        <f>'LIHTC Eligible Basis'!G96</f>
        <v>0</v>
      </c>
      <c r="DT2" s="69">
        <f>'LIHTC Eligible Basis'!G99</f>
        <v>0</v>
      </c>
      <c r="DU2" s="69">
        <f>'LIHTC Eligible Basis'!G103</f>
        <v>0</v>
      </c>
      <c r="DV2" s="69">
        <f>'LIHTC Eligible Basis'!G107</f>
        <v>0</v>
      </c>
      <c r="DW2" s="69">
        <f>'LIHTC Eligible Basis'!G108</f>
        <v>0</v>
      </c>
      <c r="DX2" s="69">
        <f>'LIHTC Eligible Basis'!G109</f>
        <v>0</v>
      </c>
      <c r="DY2" s="69">
        <f>'LIHTC Eligible Basis'!G110</f>
        <v>0</v>
      </c>
      <c r="DZ2" s="69">
        <f>'LIHTC Eligible Basis'!G111</f>
        <v>0</v>
      </c>
      <c r="EA2" s="69">
        <f>'LIHTC Eligible Basis'!G112</f>
        <v>0</v>
      </c>
      <c r="EB2" s="69">
        <f>'LIHTC Eligible Basis'!G113</f>
        <v>0</v>
      </c>
      <c r="EC2" s="69">
        <f>'LIHTC Eligible Basis'!G114</f>
        <v>0</v>
      </c>
      <c r="ED2" s="69">
        <f>'LIHTC Eligible Basis'!H20</f>
        <v>0</v>
      </c>
      <c r="EE2" s="69">
        <f>'LIHTC Eligible Basis'!H21</f>
        <v>0</v>
      </c>
      <c r="EF2" s="69">
        <f>'LIHTC Eligible Basis'!H22</f>
        <v>0</v>
      </c>
      <c r="EG2" s="69">
        <f>'LIHTC Eligible Basis'!H23</f>
        <v>0</v>
      </c>
      <c r="EH2" s="69">
        <f>'LIHTC Eligible Basis'!H24</f>
        <v>0</v>
      </c>
      <c r="EI2" s="69">
        <f>'LIHTC Eligible Basis'!H25</f>
        <v>0</v>
      </c>
      <c r="EJ2" s="69">
        <f>'LIHTC Eligible Basis'!H26</f>
        <v>0</v>
      </c>
      <c r="EK2" s="69">
        <f>'LIHTC Eligible Basis'!H27</f>
        <v>0</v>
      </c>
      <c r="EL2" s="69">
        <f>'LIHTC Eligible Basis'!H28</f>
        <v>0</v>
      </c>
      <c r="EM2" s="69">
        <f>'LIHTC Eligible Basis'!H30</f>
        <v>0</v>
      </c>
      <c r="EN2" s="69">
        <f>'LIHTC Eligible Basis'!H31</f>
        <v>0</v>
      </c>
      <c r="EO2" s="69">
        <f>'LIHTC Eligible Basis'!H32</f>
        <v>0</v>
      </c>
      <c r="EP2" s="69">
        <f>'LIHTC Eligible Basis'!H33</f>
        <v>0</v>
      </c>
      <c r="EQ2" s="69">
        <f>'LIHTC Eligible Basis'!H34</f>
        <v>0</v>
      </c>
      <c r="ER2" s="69">
        <f>'LIHTC Eligible Basis'!H35</f>
        <v>0</v>
      </c>
      <c r="ES2" s="69">
        <f>'LIHTC Eligible Basis'!H40</f>
        <v>0</v>
      </c>
      <c r="ET2" s="69">
        <f>'LIHTC Eligible Basis'!H41</f>
        <v>0</v>
      </c>
      <c r="EU2" s="69">
        <f>'LIHTC Eligible Basis'!H42</f>
        <v>0</v>
      </c>
      <c r="EV2" s="69">
        <f>'LIHTC Eligible Basis'!H43</f>
        <v>0</v>
      </c>
      <c r="EW2" s="69">
        <f>'LIHTC Eligible Basis'!H44</f>
        <v>0</v>
      </c>
      <c r="EX2" s="69">
        <f>'LIHTC Eligible Basis'!H45</f>
        <v>0</v>
      </c>
      <c r="EY2" s="69">
        <f>'LIHTC Eligible Basis'!H46</f>
        <v>0</v>
      </c>
      <c r="EZ2" s="69">
        <f>'LIHTC Eligible Basis'!H47</f>
        <v>0</v>
      </c>
      <c r="FA2" s="69">
        <f>'LIHTC Eligible Basis'!H48</f>
        <v>0</v>
      </c>
      <c r="FB2" s="69">
        <f>'LIHTC Eligible Basis'!H49</f>
        <v>0</v>
      </c>
      <c r="FC2" s="69">
        <f>'LIHTC Eligible Basis'!H50</f>
        <v>0</v>
      </c>
      <c r="FD2" s="69">
        <f>'LIHTC Eligible Basis'!H51</f>
        <v>0</v>
      </c>
      <c r="FE2" s="69">
        <f>'LIHTC Eligible Basis'!H61</f>
        <v>0</v>
      </c>
      <c r="FF2" s="69">
        <f>'LIHTC Eligible Basis'!H62</f>
        <v>0</v>
      </c>
      <c r="FG2" s="69">
        <f>'LIHTC Eligible Basis'!H63</f>
        <v>0</v>
      </c>
      <c r="FH2" s="69">
        <f>'LIHTC Eligible Basis'!H64</f>
        <v>0</v>
      </c>
      <c r="FI2" s="69">
        <f>'LIHTC Eligible Basis'!H87</f>
        <v>0</v>
      </c>
      <c r="FJ2" s="69">
        <f>'LIHTC Eligible Basis'!H88</f>
        <v>0</v>
      </c>
      <c r="FK2" s="69">
        <f>'LIHTC Eligible Basis'!H89</f>
        <v>0</v>
      </c>
      <c r="FL2" s="69">
        <f>'LIHTC Eligible Basis'!H90</f>
        <v>0</v>
      </c>
      <c r="FM2" s="69">
        <f>'LIHTC Eligible Basis'!H91</f>
        <v>0</v>
      </c>
      <c r="FN2" s="69">
        <f>'LIHTC Eligible Basis'!H92</f>
        <v>0</v>
      </c>
      <c r="FO2" s="69">
        <f>'LIHTC Eligible Basis'!H93</f>
        <v>0</v>
      </c>
      <c r="FP2" s="69">
        <f>'LIHTC Eligible Basis'!H95</f>
        <v>0</v>
      </c>
      <c r="FQ2" s="69">
        <f>'LIHTC Eligible Basis'!H96</f>
        <v>0</v>
      </c>
      <c r="FR2" s="69">
        <f>'LIHTC Eligible Basis'!H99</f>
        <v>0</v>
      </c>
      <c r="FS2" s="67">
        <f>'LIHTC Eligible Basis'!H103</f>
        <v>0</v>
      </c>
      <c r="FT2" s="69">
        <f>'LIHTC Eligible Basis'!H107</f>
        <v>0</v>
      </c>
      <c r="FU2" s="69">
        <f>'LIHTC Eligible Basis'!H108</f>
        <v>0</v>
      </c>
      <c r="FV2" s="69">
        <f>'LIHTC Eligible Basis'!H109</f>
        <v>0</v>
      </c>
      <c r="FW2" s="69">
        <f>'LIHTC Eligible Basis'!H110</f>
        <v>0</v>
      </c>
      <c r="FX2" s="69">
        <f>'LIHTC Eligible Basis'!H111</f>
        <v>0</v>
      </c>
      <c r="FY2" s="69">
        <f>'LIHTC Eligible Basis'!H112</f>
        <v>0</v>
      </c>
      <c r="FZ2" s="69">
        <f>'LIHTC Eligible Basis'!H113</f>
        <v>0</v>
      </c>
      <c r="GA2" s="69">
        <f>'LIHTC Eligible Basis'!H114</f>
        <v>0</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1"/>
  <dimension ref="A1:F40"/>
  <sheetViews>
    <sheetView showGridLines="0" zoomScaleNormal="100" workbookViewId="0">
      <selection sqref="A1:E1"/>
    </sheetView>
  </sheetViews>
  <sheetFormatPr defaultColWidth="9.140625" defaultRowHeight="14.1"/>
  <cols>
    <col min="1" max="1" width="1.42578125" style="309" customWidth="1"/>
    <col min="2" max="2" width="13.85546875" style="344" customWidth="1"/>
    <col min="3" max="3" width="56.5703125" style="344" customWidth="1"/>
    <col min="4" max="4" width="15.85546875" style="344" bestFit="1" customWidth="1"/>
    <col min="5" max="5" width="21.5703125" style="346" bestFit="1" customWidth="1"/>
    <col min="6" max="6" width="13.140625" style="344" customWidth="1"/>
    <col min="7" max="16384" width="9.140625" style="308"/>
  </cols>
  <sheetData>
    <row r="1" spans="1:6" ht="18.600000000000001">
      <c r="A1" s="1509" t="s">
        <v>639</v>
      </c>
      <c r="B1" s="1510"/>
      <c r="C1" s="1510"/>
      <c r="D1" s="1510"/>
      <c r="E1" s="1510"/>
      <c r="F1" s="307"/>
    </row>
    <row r="2" spans="1:6" ht="18.600000000000001">
      <c r="A2" s="305"/>
      <c r="B2" s="306"/>
      <c r="C2" s="306"/>
      <c r="D2" s="306"/>
      <c r="E2" s="306"/>
      <c r="F2" s="307"/>
    </row>
    <row r="4" spans="1:6">
      <c r="A4" s="309" t="s">
        <v>640</v>
      </c>
      <c r="B4" s="308"/>
      <c r="C4" s="308"/>
      <c r="D4" s="308"/>
      <c r="E4" s="310"/>
      <c r="F4" s="308"/>
    </row>
    <row r="5" spans="1:6">
      <c r="B5" s="1511" t="s">
        <v>641</v>
      </c>
      <c r="C5" s="1511"/>
      <c r="D5" s="601" t="s">
        <v>642</v>
      </c>
      <c r="E5" s="310"/>
      <c r="F5" s="308"/>
    </row>
    <row r="6" spans="1:6">
      <c r="B6" s="311"/>
      <c r="C6" s="311"/>
      <c r="D6" s="311"/>
      <c r="E6" s="308"/>
      <c r="F6" s="308"/>
    </row>
    <row r="7" spans="1:6" ht="27.95">
      <c r="A7" s="312" t="s">
        <v>643</v>
      </c>
      <c r="B7" s="313"/>
      <c r="C7" s="313"/>
      <c r="D7" s="314" t="s">
        <v>166</v>
      </c>
      <c r="E7" s="315" t="s">
        <v>644</v>
      </c>
      <c r="F7" s="308"/>
    </row>
    <row r="8" spans="1:6">
      <c r="B8" s="308"/>
      <c r="C8" s="308"/>
      <c r="D8" s="316"/>
      <c r="E8" s="317"/>
      <c r="F8" s="308"/>
    </row>
    <row r="9" spans="1:6">
      <c r="B9" s="309" t="s">
        <v>645</v>
      </c>
      <c r="C9" s="308"/>
      <c r="D9" s="318">
        <f>'LIHTC Eligible Basis'!G121</f>
        <v>0</v>
      </c>
      <c r="E9" s="319">
        <f>'LIHTC Eligible Basis'!H121</f>
        <v>0</v>
      </c>
      <c r="F9" s="308"/>
    </row>
    <row r="10" spans="1:6">
      <c r="B10" s="308" t="s">
        <v>646</v>
      </c>
      <c r="C10" s="308"/>
      <c r="D10" s="154">
        <v>0</v>
      </c>
      <c r="E10" s="152">
        <v>0</v>
      </c>
      <c r="F10" s="308"/>
    </row>
    <row r="11" spans="1:6">
      <c r="B11" s="308" t="s">
        <v>647</v>
      </c>
      <c r="C11" s="308"/>
      <c r="D11" s="155">
        <v>0</v>
      </c>
      <c r="E11" s="156">
        <v>0</v>
      </c>
      <c r="F11" s="308"/>
    </row>
    <row r="12" spans="1:6">
      <c r="B12" s="1512" t="s">
        <v>648</v>
      </c>
      <c r="C12" s="1512"/>
      <c r="D12" s="155">
        <v>0</v>
      </c>
      <c r="E12" s="158">
        <v>0</v>
      </c>
      <c r="F12" s="308"/>
    </row>
    <row r="13" spans="1:6">
      <c r="B13" s="320" t="s">
        <v>649</v>
      </c>
      <c r="C13" s="320"/>
      <c r="D13" s="157">
        <v>0</v>
      </c>
      <c r="E13" s="153">
        <v>0</v>
      </c>
      <c r="F13" s="308"/>
    </row>
    <row r="14" spans="1:6">
      <c r="B14" s="309" t="s">
        <v>650</v>
      </c>
      <c r="C14" s="308"/>
      <c r="D14" s="321">
        <f>D9-SUM(D10:D13)</f>
        <v>0</v>
      </c>
      <c r="E14" s="322">
        <f>E9-SUM(E10:E13)</f>
        <v>0</v>
      </c>
      <c r="F14" s="308"/>
    </row>
    <row r="15" spans="1:6">
      <c r="B15" s="308"/>
      <c r="C15" s="308"/>
      <c r="D15" s="323"/>
      <c r="E15" s="323"/>
      <c r="F15" s="308"/>
    </row>
    <row r="16" spans="1:6">
      <c r="B16" s="308" t="str">
        <f>B14</f>
        <v>Adjusted Eligible Basis</v>
      </c>
      <c r="C16" s="308"/>
      <c r="D16" s="324">
        <f>D14</f>
        <v>0</v>
      </c>
      <c r="E16" s="325">
        <f>E14</f>
        <v>0</v>
      </c>
      <c r="F16" s="308"/>
    </row>
    <row r="17" spans="1:6">
      <c r="B17" s="308" t="s">
        <v>651</v>
      </c>
      <c r="C17" s="308"/>
      <c r="D17" s="326">
        <v>1</v>
      </c>
      <c r="E17" s="327">
        <f>IF(D5="yes", 130%, 100%)</f>
        <v>1</v>
      </c>
      <c r="F17" s="308"/>
    </row>
    <row r="18" spans="1:6">
      <c r="B18" s="320" t="s">
        <v>652</v>
      </c>
      <c r="C18" s="320"/>
      <c r="D18" s="160">
        <v>1</v>
      </c>
      <c r="E18" s="159">
        <v>1</v>
      </c>
      <c r="F18" s="308"/>
    </row>
    <row r="19" spans="1:6">
      <c r="B19" s="309" t="s">
        <v>653</v>
      </c>
      <c r="C19" s="308"/>
      <c r="D19" s="1334">
        <f>(D16*D17)*D18</f>
        <v>0</v>
      </c>
      <c r="E19" s="1335">
        <f>(E16*E17)*E18</f>
        <v>0</v>
      </c>
      <c r="F19" s="308"/>
    </row>
    <row r="20" spans="1:6">
      <c r="B20" s="308"/>
      <c r="C20" s="308"/>
      <c r="D20" s="308"/>
      <c r="E20" s="308"/>
      <c r="F20" s="308"/>
    </row>
    <row r="21" spans="1:6">
      <c r="B21" s="308" t="s">
        <v>653</v>
      </c>
      <c r="C21" s="308"/>
      <c r="D21" s="329">
        <f>D19</f>
        <v>0</v>
      </c>
      <c r="E21" s="330">
        <f>E19</f>
        <v>0</v>
      </c>
      <c r="F21" s="308"/>
    </row>
    <row r="22" spans="1:6">
      <c r="B22" s="320" t="s">
        <v>654</v>
      </c>
      <c r="C22" s="320"/>
      <c r="D22" s="1332">
        <v>0.04</v>
      </c>
      <c r="E22" s="1333">
        <v>0.04</v>
      </c>
      <c r="F22" s="308"/>
    </row>
    <row r="23" spans="1:6">
      <c r="B23" s="309" t="s">
        <v>655</v>
      </c>
      <c r="C23" s="308"/>
      <c r="D23" s="328">
        <f>D21*D22</f>
        <v>0</v>
      </c>
      <c r="E23" s="328">
        <f>E21*E22</f>
        <v>0</v>
      </c>
      <c r="F23" s="308"/>
    </row>
    <row r="24" spans="1:6" ht="14.45" thickBot="1">
      <c r="B24" s="308"/>
      <c r="C24" s="308"/>
      <c r="D24" s="308"/>
      <c r="E24" s="308"/>
      <c r="F24" s="308"/>
    </row>
    <row r="25" spans="1:6" ht="14.45" thickBot="1">
      <c r="B25" s="309" t="s">
        <v>656</v>
      </c>
      <c r="C25" s="308"/>
      <c r="D25" s="308"/>
      <c r="E25" s="331">
        <f>D23+E23</f>
        <v>0</v>
      </c>
      <c r="F25" s="308"/>
    </row>
    <row r="26" spans="1:6">
      <c r="B26" s="308"/>
      <c r="C26" s="308"/>
      <c r="D26" s="308"/>
      <c r="E26" s="308"/>
      <c r="F26" s="308"/>
    </row>
    <row r="27" spans="1:6">
      <c r="A27" s="312" t="s">
        <v>657</v>
      </c>
      <c r="B27" s="332"/>
      <c r="C27" s="332"/>
      <c r="D27" s="332"/>
      <c r="E27" s="333"/>
      <c r="F27" s="308"/>
    </row>
    <row r="28" spans="1:6">
      <c r="B28" s="308"/>
      <c r="C28" s="308"/>
      <c r="D28" s="308"/>
      <c r="E28" s="310"/>
      <c r="F28" s="308"/>
    </row>
    <row r="29" spans="1:6">
      <c r="B29" s="308" t="s">
        <v>658</v>
      </c>
      <c r="C29" s="308"/>
      <c r="D29" s="308"/>
      <c r="E29" s="334">
        <f>'Sources and Uses'!K126</f>
        <v>0</v>
      </c>
      <c r="F29" s="310"/>
    </row>
    <row r="30" spans="1:6">
      <c r="B30" s="335" t="s">
        <v>659</v>
      </c>
      <c r="C30" s="320"/>
      <c r="D30" s="320"/>
      <c r="E30" s="336">
        <f>-('Financing Terms'!H16)</f>
        <v>0</v>
      </c>
      <c r="F30" s="308"/>
    </row>
    <row r="31" spans="1:6">
      <c r="B31" s="309" t="s">
        <v>660</v>
      </c>
      <c r="C31" s="309"/>
      <c r="D31" s="309"/>
      <c r="E31" s="328">
        <f>SUM(E29:E30)</f>
        <v>0</v>
      </c>
      <c r="F31" s="308"/>
    </row>
    <row r="32" spans="1:6">
      <c r="B32" s="308"/>
      <c r="C32" s="308"/>
      <c r="D32" s="308"/>
      <c r="E32" s="323"/>
      <c r="F32" s="308"/>
    </row>
    <row r="33" spans="1:6">
      <c r="B33" s="308" t="s">
        <v>660</v>
      </c>
      <c r="C33" s="308"/>
      <c r="D33" s="308"/>
      <c r="E33" s="334">
        <f>E31</f>
        <v>0</v>
      </c>
      <c r="F33" s="308"/>
    </row>
    <row r="34" spans="1:6">
      <c r="B34" s="308" t="s">
        <v>661</v>
      </c>
      <c r="C34" s="337"/>
      <c r="D34" s="308"/>
      <c r="E34" s="161"/>
      <c r="F34" s="308"/>
    </row>
    <row r="35" spans="1:6" ht="14.45" thickBot="1">
      <c r="B35" s="320" t="s">
        <v>662</v>
      </c>
      <c r="C35" s="320"/>
      <c r="D35" s="320"/>
      <c r="E35" s="338">
        <v>10</v>
      </c>
      <c r="F35" s="308"/>
    </row>
    <row r="36" spans="1:6" ht="14.45" thickBot="1">
      <c r="B36" s="309" t="s">
        <v>663</v>
      </c>
      <c r="C36" s="308"/>
      <c r="D36" s="308"/>
      <c r="E36" s="331">
        <f>IFERROR(E33/E34/10, 0)</f>
        <v>0</v>
      </c>
      <c r="F36" s="308"/>
    </row>
    <row r="37" spans="1:6" ht="14.45" thickBot="1">
      <c r="B37" s="308"/>
      <c r="C37" s="308"/>
      <c r="D37" s="308"/>
      <c r="E37" s="308"/>
      <c r="F37" s="310"/>
    </row>
    <row r="38" spans="1:6" s="343" customFormat="1" ht="14.45" thickBot="1">
      <c r="A38" s="339" t="s">
        <v>664</v>
      </c>
      <c r="B38" s="340"/>
      <c r="C38" s="340"/>
      <c r="D38" s="341"/>
      <c r="E38" s="342">
        <f>MIN(E25,E36)</f>
        <v>0</v>
      </c>
    </row>
    <row r="39" spans="1:6" ht="15" customHeight="1">
      <c r="A39" s="1513"/>
      <c r="B39" s="1513"/>
      <c r="C39" s="1513"/>
      <c r="D39" s="1513"/>
      <c r="E39" s="1513"/>
      <c r="F39" s="308"/>
    </row>
    <row r="40" spans="1:6">
      <c r="C40" s="345"/>
    </row>
  </sheetData>
  <sheetProtection algorithmName="SHA-512" hashValue="r3XYp/8ryOPSmVY7ZSvdCBOSnE/1FWnH3MIK3UYWZX/+XgLZDPSuArzq9GQVmnNqXE2oYAgkfDKF9h3IcnMMig==" saltValue="LJgqwhJOKeXAKsGPUmZamw==" spinCount="100000" sheet="1" formatCells="0" formatColumns="0" formatRows="0"/>
  <customSheetViews>
    <customSheetView guid="{DFED3BBB-AA3A-47A0-B9A6-455515EE166B}" showGridLines="0" topLeftCell="A13">
      <selection sqref="A1:E1"/>
      <pageMargins left="0" right="0" top="0" bottom="0" header="0" footer="0"/>
      <headerFooter>
        <oddFooter>&amp;R&amp;A, &amp;P</oddFooter>
      </headerFooter>
    </customSheetView>
  </customSheetViews>
  <mergeCells count="4">
    <mergeCell ref="A1:E1"/>
    <mergeCell ref="B5:C5"/>
    <mergeCell ref="B12:C12"/>
    <mergeCell ref="A39:E39"/>
  </mergeCells>
  <pageMargins left="0.7" right="0.7" top="0.75" bottom="0.75" header="0.3" footer="0.3"/>
  <pageSetup scale="88" fitToHeight="0" orientation="portrait" r:id="rId1"/>
  <headerFooter differentFirst="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AF2"/>
  <sheetViews>
    <sheetView workbookViewId="0"/>
  </sheetViews>
  <sheetFormatPr defaultRowHeight="14.45"/>
  <cols>
    <col min="1" max="1" width="16.5703125" bestFit="1" customWidth="1"/>
    <col min="2" max="3" width="16" bestFit="1" customWidth="1"/>
    <col min="4" max="4" width="16.42578125" bestFit="1" customWidth="1"/>
    <col min="5" max="5" width="29.5703125" bestFit="1" customWidth="1"/>
    <col min="6" max="6" width="23.5703125" bestFit="1" customWidth="1"/>
    <col min="7" max="7" width="30.5703125" bestFit="1" customWidth="1"/>
    <col min="8" max="8" width="25.42578125" bestFit="1" customWidth="1"/>
    <col min="9" max="9" width="36.42578125" bestFit="1" customWidth="1"/>
    <col min="10" max="10" width="30.5703125" bestFit="1" customWidth="1"/>
    <col min="11" max="11" width="29.5703125" bestFit="1" customWidth="1"/>
    <col min="12" max="12" width="25.5703125" bestFit="1" customWidth="1"/>
    <col min="13" max="13" width="25.85546875" bestFit="1" customWidth="1"/>
    <col min="14" max="14" width="36.5703125" bestFit="1" customWidth="1"/>
    <col min="15" max="15" width="31.140625" bestFit="1" customWidth="1"/>
    <col min="16" max="16" width="30.42578125" bestFit="1" customWidth="1"/>
    <col min="17" max="17" width="26.140625" bestFit="1" customWidth="1"/>
    <col min="18" max="18" width="17.5703125" bestFit="1" customWidth="1"/>
    <col min="19" max="19" width="13.42578125" bestFit="1" customWidth="1"/>
    <col min="20" max="20" width="18.5703125" bestFit="1" customWidth="1"/>
    <col min="21" max="21" width="36.5703125" bestFit="1" customWidth="1"/>
    <col min="22" max="25" width="35.5703125" bestFit="1" customWidth="1"/>
    <col min="26" max="26" width="36.5703125" bestFit="1" customWidth="1"/>
    <col min="27" max="30" width="35.5703125" bestFit="1" customWidth="1"/>
    <col min="31" max="31" width="36.5703125" bestFit="1" customWidth="1"/>
  </cols>
  <sheetData>
    <row r="1" spans="1:32">
      <c r="A1" t="s">
        <v>260</v>
      </c>
      <c r="B1" t="s">
        <v>665</v>
      </c>
      <c r="C1" t="s">
        <v>666</v>
      </c>
      <c r="D1" t="s">
        <v>667</v>
      </c>
      <c r="E1" t="s">
        <v>668</v>
      </c>
      <c r="F1" t="s">
        <v>669</v>
      </c>
      <c r="G1" t="s">
        <v>670</v>
      </c>
      <c r="H1" t="s">
        <v>671</v>
      </c>
      <c r="I1" t="s">
        <v>672</v>
      </c>
      <c r="J1" t="s">
        <v>673</v>
      </c>
      <c r="K1" t="s">
        <v>674</v>
      </c>
      <c r="L1" t="s">
        <v>675</v>
      </c>
      <c r="M1" t="s">
        <v>676</v>
      </c>
      <c r="N1" t="s">
        <v>677</v>
      </c>
      <c r="O1" t="s">
        <v>678</v>
      </c>
      <c r="P1" t="s">
        <v>679</v>
      </c>
      <c r="Q1" t="s">
        <v>680</v>
      </c>
      <c r="R1" t="s">
        <v>681</v>
      </c>
      <c r="S1" t="s">
        <v>682</v>
      </c>
      <c r="T1" t="s">
        <v>683</v>
      </c>
      <c r="U1" t="s">
        <v>684</v>
      </c>
      <c r="V1" t="s">
        <v>685</v>
      </c>
      <c r="W1" t="s">
        <v>686</v>
      </c>
      <c r="X1" t="s">
        <v>687</v>
      </c>
      <c r="Y1" t="s">
        <v>688</v>
      </c>
      <c r="Z1" t="s">
        <v>689</v>
      </c>
      <c r="AA1" t="s">
        <v>690</v>
      </c>
      <c r="AB1" t="s">
        <v>691</v>
      </c>
      <c r="AC1" t="s">
        <v>692</v>
      </c>
      <c r="AD1" t="s">
        <v>693</v>
      </c>
      <c r="AE1" t="s">
        <v>694</v>
      </c>
      <c r="AF1" t="s">
        <v>695</v>
      </c>
    </row>
    <row r="2" spans="1:32">
      <c r="B2" t="s">
        <v>696</v>
      </c>
      <c r="C2" t="s">
        <v>697</v>
      </c>
      <c r="E2" t="str">
        <f>'LIHTC Calc'!D5</f>
        <v>YES/NO</v>
      </c>
      <c r="F2" s="67">
        <f>'LIHTC Calc'!E34</f>
        <v>0</v>
      </c>
      <c r="G2">
        <f>'LIHTC Calc'!D10</f>
        <v>0</v>
      </c>
      <c r="H2">
        <f>'LIHTC Calc'!D11</f>
        <v>0</v>
      </c>
      <c r="I2">
        <f>'LIHTC Calc'!D12</f>
        <v>0</v>
      </c>
      <c r="J2">
        <f>'LIHTC Calc'!D13</f>
        <v>0</v>
      </c>
      <c r="K2">
        <f>('LIHTC Calc'!D18)*100</f>
        <v>100</v>
      </c>
      <c r="L2">
        <f>('LIHTC Calc'!D22)*100</f>
        <v>4</v>
      </c>
      <c r="M2">
        <f>'LIHTC Calc'!E11</f>
        <v>0</v>
      </c>
      <c r="N2">
        <f>'LIHTC Calc'!E12</f>
        <v>0</v>
      </c>
      <c r="O2">
        <f>'LIHTC Calc'!E13</f>
        <v>0</v>
      </c>
      <c r="P2">
        <f>('LIHTC Calc'!E18)*100</f>
        <v>100</v>
      </c>
      <c r="Q2">
        <f>('LIHTC Calc'!E22)*100</f>
        <v>4</v>
      </c>
      <c r="R2">
        <f>'LIHTC Calc'!E31</f>
        <v>0</v>
      </c>
      <c r="S2">
        <f>'LIHTC Calc'!E33</f>
        <v>0</v>
      </c>
      <c r="V2">
        <f>'TDC Limit Calc'!G14</f>
        <v>0</v>
      </c>
      <c r="W2">
        <f>'TDC Limit Calc'!H14</f>
        <v>0</v>
      </c>
      <c r="X2">
        <f>'TDC Limit Calc'!I14</f>
        <v>0</v>
      </c>
      <c r="Y2">
        <f>'TDC Limit Calc'!L14</f>
        <v>0</v>
      </c>
      <c r="Z2">
        <f>'TDC Limit Calc'!M14</f>
        <v>0</v>
      </c>
      <c r="AA2" s="23">
        <f>'TDC Limit Calc'!G17</f>
        <v>0</v>
      </c>
      <c r="AB2" s="23">
        <f>'TDC Limit Calc'!H17</f>
        <v>0</v>
      </c>
      <c r="AC2" s="23">
        <f>'TDC Limit Calc'!I17</f>
        <v>0</v>
      </c>
      <c r="AD2" s="23">
        <f>'TDC Limit Calc'!L17</f>
        <v>0</v>
      </c>
      <c r="AE2" s="23">
        <f>'TDC Limit Calc'!M17</f>
        <v>0</v>
      </c>
      <c r="AF2" t="str">
        <f>'TDC Limit Calc'!L11</f>
        <v>Select from list</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1"/>
  <dimension ref="A1:Q49"/>
  <sheetViews>
    <sheetView showGridLines="0" tabSelected="1" zoomScaleNormal="100" workbookViewId="0">
      <selection activeCell="I40" sqref="I40"/>
    </sheetView>
  </sheetViews>
  <sheetFormatPr defaultColWidth="8.85546875" defaultRowHeight="14.45"/>
  <cols>
    <col min="1" max="1" width="1.85546875" customWidth="1"/>
    <col min="2" max="2" width="4" customWidth="1"/>
    <col min="3" max="3" width="2.85546875" customWidth="1"/>
    <col min="4" max="4" width="1" customWidth="1"/>
    <col min="5" max="5" width="2.85546875" customWidth="1"/>
    <col min="6" max="6" width="10.42578125" customWidth="1"/>
    <col min="7" max="8" width="14.140625" customWidth="1"/>
    <col min="9" max="9" width="2.85546875" customWidth="1"/>
    <col min="10" max="10" width="1" customWidth="1"/>
    <col min="11" max="11" width="10.42578125" customWidth="1"/>
    <col min="12" max="12" width="15.85546875" customWidth="1"/>
    <col min="13" max="13" width="14.140625" customWidth="1"/>
    <col min="14" max="14" width="1.85546875" customWidth="1"/>
  </cols>
  <sheetData>
    <row r="1" spans="1:15" s="849" customFormat="1" ht="18">
      <c r="A1" s="847"/>
      <c r="B1" s="1367" t="s">
        <v>698</v>
      </c>
      <c r="C1" s="1367"/>
      <c r="D1" s="1367"/>
      <c r="E1" s="1367"/>
      <c r="F1" s="1367"/>
      <c r="G1" s="1367"/>
      <c r="H1" s="1367"/>
      <c r="I1" s="1367"/>
      <c r="J1" s="1367"/>
      <c r="K1" s="1367"/>
      <c r="L1" s="1367"/>
      <c r="M1" s="1367"/>
    </row>
    <row r="2" spans="1:15" s="849" customFormat="1" ht="15" customHeight="1">
      <c r="A2" s="850"/>
      <c r="C2" s="850"/>
      <c r="D2" s="850"/>
      <c r="E2" s="850"/>
      <c r="F2" s="850"/>
      <c r="G2" s="850"/>
      <c r="H2" s="850"/>
      <c r="I2" s="850"/>
      <c r="J2" s="850"/>
      <c r="K2" s="850"/>
      <c r="L2" s="850"/>
      <c r="M2" s="850"/>
    </row>
    <row r="3" spans="1:15" s="849" customFormat="1" ht="14.1">
      <c r="A3" s="850"/>
      <c r="B3" s="1735" t="s">
        <v>699</v>
      </c>
      <c r="C3" s="1736"/>
      <c r="D3" s="1736"/>
      <c r="E3" s="1736"/>
      <c r="F3" s="1736"/>
      <c r="G3" s="1736"/>
      <c r="H3" s="1736"/>
      <c r="I3" s="1736"/>
      <c r="J3" s="1736"/>
      <c r="K3" s="1736"/>
      <c r="L3" s="1736"/>
      <c r="M3" s="1737"/>
    </row>
    <row r="4" spans="1:15" s="849" customFormat="1" ht="5.25" customHeight="1">
      <c r="A4" s="850"/>
      <c r="B4" s="851"/>
      <c r="C4" s="852"/>
      <c r="D4" s="852"/>
      <c r="E4" s="852"/>
      <c r="F4" s="852"/>
      <c r="G4" s="852"/>
      <c r="H4" s="852"/>
      <c r="I4" s="852"/>
      <c r="J4" s="852"/>
      <c r="K4" s="852"/>
      <c r="L4" s="852"/>
      <c r="M4" s="853"/>
    </row>
    <row r="5" spans="1:15" s="849" customFormat="1" ht="14.1">
      <c r="B5" s="854" t="s">
        <v>225</v>
      </c>
      <c r="C5" s="1368" t="s">
        <v>700</v>
      </c>
      <c r="D5" s="1368"/>
      <c r="E5" s="1368"/>
      <c r="F5" s="1368"/>
      <c r="G5" s="1368"/>
      <c r="H5" s="1368"/>
      <c r="I5" s="1368"/>
      <c r="J5" s="1368"/>
      <c r="K5" s="1368"/>
      <c r="L5" s="1368"/>
      <c r="M5" s="1369"/>
    </row>
    <row r="6" spans="1:15" s="849" customFormat="1" ht="14.1">
      <c r="B6" s="854" t="s">
        <v>163</v>
      </c>
      <c r="C6" s="1370" t="s">
        <v>701</v>
      </c>
      <c r="D6" s="1370"/>
      <c r="E6" s="1370"/>
      <c r="F6" s="1370"/>
      <c r="G6" s="1370"/>
      <c r="H6" s="1370"/>
      <c r="I6" s="1370"/>
      <c r="J6" s="1370"/>
      <c r="K6" s="1370"/>
      <c r="L6" s="1370"/>
      <c r="M6" s="1371"/>
    </row>
    <row r="7" spans="1:15" s="849" customFormat="1" ht="30" customHeight="1">
      <c r="B7" s="855" t="s">
        <v>171</v>
      </c>
      <c r="C7" s="1372" t="s">
        <v>702</v>
      </c>
      <c r="D7" s="1372"/>
      <c r="E7" s="1372"/>
      <c r="F7" s="1372"/>
      <c r="G7" s="1372"/>
      <c r="H7" s="1372"/>
      <c r="I7" s="1372"/>
      <c r="J7" s="1372"/>
      <c r="K7" s="1372"/>
      <c r="L7" s="1372"/>
      <c r="M7" s="1373"/>
    </row>
    <row r="8" spans="1:15" s="849" customFormat="1" ht="14.1">
      <c r="A8" s="856"/>
      <c r="B8" s="857" t="s">
        <v>174</v>
      </c>
      <c r="C8" s="1372" t="s">
        <v>703</v>
      </c>
      <c r="D8" s="1372"/>
      <c r="E8" s="1372"/>
      <c r="F8" s="1372"/>
      <c r="G8" s="1372"/>
      <c r="H8" s="1372"/>
      <c r="I8" s="1372"/>
      <c r="J8" s="1372"/>
      <c r="K8" s="1372"/>
      <c r="L8" s="1372"/>
      <c r="M8" s="1373"/>
    </row>
    <row r="9" spans="1:15" s="849" customFormat="1" ht="9" customHeight="1">
      <c r="A9" s="856"/>
      <c r="B9" s="858"/>
      <c r="C9" s="859"/>
      <c r="D9" s="859"/>
      <c r="E9" s="859"/>
      <c r="F9" s="859"/>
      <c r="G9" s="859"/>
      <c r="H9" s="859"/>
      <c r="I9" s="859"/>
      <c r="J9" s="859"/>
      <c r="K9" s="859"/>
      <c r="L9" s="859"/>
      <c r="M9" s="860"/>
    </row>
    <row r="10" spans="1:15" s="849" customFormat="1" ht="15" customHeight="1">
      <c r="A10" s="856"/>
      <c r="C10" s="861"/>
      <c r="D10" s="861"/>
      <c r="E10" s="861"/>
      <c r="F10" s="861"/>
      <c r="G10" s="861"/>
      <c r="H10" s="861"/>
      <c r="I10" s="861"/>
      <c r="J10" s="861"/>
      <c r="K10" s="861"/>
      <c r="L10" s="861"/>
      <c r="M10" s="861"/>
    </row>
    <row r="11" spans="1:15" s="849" customFormat="1" ht="15" customHeight="1">
      <c r="A11" s="856"/>
      <c r="B11" s="849" t="s">
        <v>704</v>
      </c>
      <c r="C11" s="861"/>
      <c r="D11" s="861"/>
      <c r="E11" s="861"/>
      <c r="F11" s="861"/>
      <c r="G11" s="861"/>
      <c r="H11" s="861"/>
      <c r="I11" s="861"/>
      <c r="J11" s="861"/>
      <c r="K11" s="861"/>
      <c r="L11" s="1379" t="s">
        <v>705</v>
      </c>
      <c r="M11" s="1380"/>
    </row>
    <row r="12" spans="1:15" s="849" customFormat="1" ht="15" customHeight="1">
      <c r="A12" s="856"/>
      <c r="C12" s="861"/>
      <c r="D12" s="861"/>
      <c r="E12" s="861"/>
      <c r="F12" s="861"/>
      <c r="G12" s="861"/>
      <c r="H12" s="861"/>
      <c r="I12" s="861"/>
      <c r="J12" s="861"/>
      <c r="K12" s="861"/>
      <c r="L12" s="861"/>
      <c r="M12" s="861"/>
    </row>
    <row r="13" spans="1:15" s="849" customFormat="1" ht="14.1">
      <c r="G13" s="862" t="s">
        <v>706</v>
      </c>
      <c r="H13" s="862" t="s">
        <v>707</v>
      </c>
      <c r="I13" s="1381" t="s">
        <v>708</v>
      </c>
      <c r="J13" s="1381"/>
      <c r="K13" s="1381"/>
      <c r="L13" s="862" t="s">
        <v>709</v>
      </c>
      <c r="M13" s="862" t="s">
        <v>710</v>
      </c>
    </row>
    <row r="14" spans="1:15" s="849" customFormat="1" ht="15" customHeight="1">
      <c r="B14" s="1374" t="s">
        <v>711</v>
      </c>
      <c r="C14" s="1374"/>
      <c r="D14" s="1374"/>
      <c r="E14" s="1374"/>
      <c r="F14" s="1374"/>
      <c r="G14" s="1345"/>
      <c r="H14" s="1345"/>
      <c r="I14" s="1375"/>
      <c r="J14" s="1376"/>
      <c r="K14" s="1377"/>
      <c r="L14" s="1345"/>
      <c r="M14" s="1345"/>
      <c r="O14" s="863" t="str">
        <f>IF(SUM(G14:M14)=0, "", IF(SUM(G14:M14)='Project Rents'!D14,"","Error -&gt; The number of units do not match the total units from the Project Rents tab"))</f>
        <v/>
      </c>
    </row>
    <row r="15" spans="1:15" s="849" customFormat="1" ht="21" customHeight="1">
      <c r="B15" s="1374"/>
      <c r="C15" s="1374"/>
      <c r="D15" s="1374"/>
      <c r="E15" s="1374"/>
      <c r="F15" s="1374"/>
      <c r="G15" s="850"/>
      <c r="H15" s="850"/>
      <c r="I15" s="850"/>
      <c r="J15" s="850"/>
      <c r="K15" s="850"/>
      <c r="L15" s="850"/>
      <c r="M15" s="850"/>
    </row>
    <row r="16" spans="1:15" s="849" customFormat="1" ht="8.85" customHeight="1">
      <c r="B16" s="864"/>
      <c r="C16" s="864"/>
      <c r="D16" s="864"/>
      <c r="E16" s="864"/>
      <c r="F16" s="864"/>
      <c r="G16" s="850"/>
      <c r="H16" s="850"/>
      <c r="I16" s="850"/>
      <c r="J16" s="864"/>
      <c r="K16" s="850"/>
      <c r="L16" s="850"/>
      <c r="M16" s="850"/>
    </row>
    <row r="17" spans="1:17" s="849" customFormat="1" ht="15" customHeight="1">
      <c r="B17" s="1378" t="s">
        <v>712</v>
      </c>
      <c r="C17" s="1378"/>
      <c r="D17" s="1378"/>
      <c r="E17" s="1378"/>
      <c r="F17" s="1378"/>
      <c r="G17" s="868">
        <f>IF($L$11="Seattle",443718,IF($L$11="Balance of King",443718,IF($L$11="Metro",399203,IF($L$11="Balance of State",357951, IF($L$11="Select from List",0)))))</f>
        <v>0</v>
      </c>
      <c r="H17" s="868">
        <f>IF($L$11="Seattle",507423, IF($L$11="Balance of King",507423,IF($L$11="Metro",465649,IF($L$11="Balance of State",403772,IF($L$11="Select from List",0)))))</f>
        <v>0</v>
      </c>
      <c r="I17" s="1355">
        <f>IF($L$11="Seattle",602459,IF($L$11="Balance of King",602459,IF($L$11="Metro",493194,IF($L$11="Balance of State",441891, IF($L$11="Select from List",0)))))</f>
        <v>0</v>
      </c>
      <c r="J17" s="1356"/>
      <c r="K17" s="1357"/>
      <c r="L17" s="868">
        <f>IF($L$11="Seattle",767859,IF($L$11="Balance of King",767859,IF($L$11="Metro",583138,IF($L$11="Balance of State",535752, IF($L$11="Select from List",0)))))</f>
        <v>0</v>
      </c>
      <c r="M17" s="868">
        <f>IF($L$11="Seattle",767859,IF($L$11="Balance of King",767859,IF($L$11="Metro",628829,IF($L$11="Balance of State",581441, IF($L$11="Select from List",0)))))</f>
        <v>0</v>
      </c>
    </row>
    <row r="18" spans="1:17" s="849" customFormat="1" ht="8.85" customHeight="1">
      <c r="B18" s="1378"/>
      <c r="C18" s="1378"/>
      <c r="D18" s="1378"/>
      <c r="E18" s="1378"/>
      <c r="F18" s="1378"/>
      <c r="G18" s="865"/>
      <c r="H18" s="865"/>
      <c r="I18" s="865" t="s">
        <v>713</v>
      </c>
      <c r="J18" s="865"/>
      <c r="K18" s="865"/>
      <c r="L18" s="865"/>
      <c r="M18" s="865"/>
    </row>
    <row r="19" spans="1:17" s="849" customFormat="1" ht="15" customHeight="1">
      <c r="A19" s="866"/>
      <c r="B19" s="1353" t="s">
        <v>714</v>
      </c>
      <c r="C19" s="1353"/>
      <c r="D19" s="1353"/>
      <c r="E19" s="1353"/>
      <c r="F19" s="1354"/>
      <c r="G19" s="868">
        <f>G14*G17</f>
        <v>0</v>
      </c>
      <c r="H19" s="868">
        <f>H14*H17</f>
        <v>0</v>
      </c>
      <c r="I19" s="1355">
        <f>I14*I17</f>
        <v>0</v>
      </c>
      <c r="J19" s="1356"/>
      <c r="K19" s="1357"/>
      <c r="L19" s="868">
        <f>L14*L17</f>
        <v>0</v>
      </c>
      <c r="M19" s="868">
        <f>M14*M17</f>
        <v>0</v>
      </c>
    </row>
    <row r="20" spans="1:17" s="849" customFormat="1" thickBot="1"/>
    <row r="21" spans="1:17" s="849" customFormat="1" ht="15" thickTop="1" thickBot="1">
      <c r="B21" s="1738" t="s">
        <v>715</v>
      </c>
      <c r="C21" s="1738"/>
      <c r="D21" s="1738"/>
      <c r="E21" s="1738"/>
      <c r="F21" s="1738"/>
      <c r="G21" s="1738"/>
      <c r="H21" s="1738"/>
      <c r="I21" s="1738"/>
      <c r="J21" s="1738"/>
      <c r="K21" s="1738"/>
      <c r="L21" s="1739"/>
      <c r="M21" s="1344">
        <f>SUM(G19:M19)</f>
        <v>0</v>
      </c>
    </row>
    <row r="22" spans="1:17" s="849" customFormat="1" ht="8.4499999999999993" customHeight="1" thickTop="1">
      <c r="B22" s="847"/>
      <c r="C22" s="847"/>
      <c r="D22" s="847"/>
      <c r="E22" s="847"/>
      <c r="F22" s="847"/>
      <c r="G22" s="847"/>
      <c r="H22" s="847"/>
      <c r="I22" s="847"/>
      <c r="J22" s="847"/>
      <c r="K22" s="847"/>
      <c r="L22" s="847"/>
      <c r="M22" s="867"/>
    </row>
    <row r="23" spans="1:17" s="849" customFormat="1" ht="14.1">
      <c r="B23" s="1738" t="s">
        <v>716</v>
      </c>
      <c r="C23" s="1738"/>
      <c r="D23" s="1738"/>
      <c r="E23" s="1738"/>
      <c r="F23" s="1738"/>
      <c r="G23" s="1738"/>
      <c r="H23" s="1738"/>
      <c r="I23" s="1738"/>
      <c r="J23" s="1738"/>
      <c r="K23" s="1738"/>
      <c r="L23" s="1740"/>
      <c r="M23" s="868">
        <f>'Sources and Uses'!K126</f>
        <v>0</v>
      </c>
    </row>
    <row r="24" spans="1:17" s="849" customFormat="1" ht="14.1">
      <c r="B24" s="869" t="s">
        <v>717</v>
      </c>
      <c r="C24" s="847"/>
      <c r="E24" s="847"/>
      <c r="F24" s="847"/>
      <c r="G24" s="847"/>
      <c r="H24" s="847"/>
      <c r="I24" s="847"/>
      <c r="K24" s="847"/>
      <c r="L24" s="847"/>
      <c r="M24" s="868">
        <f>'Sources and Uses'!K20</f>
        <v>0</v>
      </c>
    </row>
    <row r="25" spans="1:17" s="849" customFormat="1" ht="14.1">
      <c r="B25" s="869" t="s">
        <v>718</v>
      </c>
      <c r="C25" s="847"/>
      <c r="E25" s="847"/>
      <c r="F25" s="847"/>
      <c r="G25" s="847"/>
      <c r="H25" s="847"/>
      <c r="I25" s="847"/>
      <c r="K25" s="847"/>
      <c r="L25" s="847"/>
      <c r="M25" s="1343">
        <f>'Sources and Uses'!K38</f>
        <v>0</v>
      </c>
      <c r="Q25" s="849" t="s">
        <v>719</v>
      </c>
    </row>
    <row r="26" spans="1:17" s="849" customFormat="1" ht="14.1">
      <c r="B26" s="870" t="s">
        <v>720</v>
      </c>
      <c r="C26" s="871"/>
      <c r="D26" s="872"/>
      <c r="E26" s="872"/>
      <c r="F26" s="872"/>
      <c r="G26" s="872"/>
      <c r="H26" s="872"/>
      <c r="I26" s="872"/>
      <c r="J26" s="872"/>
      <c r="K26" s="872"/>
      <c r="L26" s="872"/>
      <c r="M26" s="1343">
        <f>'Sources and Uses'!K93</f>
        <v>0</v>
      </c>
    </row>
    <row r="27" spans="1:17" s="849" customFormat="1" ht="14.1">
      <c r="B27" s="847" t="s">
        <v>721</v>
      </c>
      <c r="C27" s="847"/>
      <c r="D27" s="847"/>
      <c r="E27" s="847"/>
      <c r="F27" s="847"/>
      <c r="G27" s="847"/>
      <c r="H27" s="847"/>
      <c r="I27" s="847"/>
      <c r="J27" s="847"/>
      <c r="K27" s="847"/>
      <c r="L27" s="847"/>
      <c r="M27" s="1346">
        <f>M23-M24-M25-M26</f>
        <v>0</v>
      </c>
    </row>
    <row r="28" spans="1:17" s="849" customFormat="1" thickBot="1">
      <c r="M28" s="873"/>
    </row>
    <row r="29" spans="1:17" s="849" customFormat="1" ht="15" thickTop="1" thickBot="1">
      <c r="B29" s="874" t="s">
        <v>722</v>
      </c>
      <c r="C29" s="875"/>
      <c r="D29" s="875"/>
      <c r="E29" s="875"/>
      <c r="F29" s="875"/>
      <c r="G29" s="875"/>
      <c r="H29" s="875"/>
      <c r="I29" s="875"/>
      <c r="J29" s="875"/>
      <c r="K29" s="875"/>
      <c r="L29" s="875"/>
      <c r="M29" s="876" t="str">
        <f>IF(M27&gt;M21, "NO","YES")</f>
        <v>YES</v>
      </c>
    </row>
    <row r="30" spans="1:17" s="849" customFormat="1" ht="15" thickTop="1" thickBot="1">
      <c r="B30" s="847"/>
      <c r="M30" s="877"/>
    </row>
    <row r="31" spans="1:17" s="849" customFormat="1" ht="15" customHeight="1">
      <c r="B31" s="1358" t="s">
        <v>723</v>
      </c>
      <c r="C31" s="1359"/>
      <c r="D31" s="1359"/>
      <c r="E31" s="1359"/>
      <c r="F31" s="1359"/>
      <c r="G31" s="1359"/>
      <c r="H31" s="1359"/>
      <c r="I31" s="1359"/>
      <c r="J31" s="1359"/>
      <c r="K31" s="1359"/>
      <c r="L31" s="1359"/>
      <c r="M31" s="1360"/>
    </row>
    <row r="32" spans="1:17" s="849" customFormat="1" ht="14.1">
      <c r="B32" s="1361"/>
      <c r="C32" s="1362"/>
      <c r="D32" s="1362"/>
      <c r="E32" s="1362"/>
      <c r="F32" s="1362"/>
      <c r="G32" s="1362"/>
      <c r="H32" s="1362"/>
      <c r="I32" s="1362"/>
      <c r="J32" s="1362"/>
      <c r="K32" s="1362"/>
      <c r="L32" s="1362"/>
      <c r="M32" s="1363"/>
    </row>
    <row r="33" spans="2:13" s="849" customFormat="1" ht="14.1">
      <c r="B33" s="878"/>
      <c r="M33" s="879"/>
    </row>
    <row r="34" spans="2:13" s="849" customFormat="1" ht="14.1">
      <c r="B34" s="880"/>
      <c r="C34" s="1345"/>
      <c r="D34" s="847" t="s">
        <v>724</v>
      </c>
      <c r="E34" s="881"/>
      <c r="F34" s="882"/>
      <c r="H34" s="1364" t="s">
        <v>725</v>
      </c>
      <c r="I34" s="1364"/>
      <c r="J34" s="1364"/>
      <c r="K34" s="1364"/>
      <c r="L34" s="1365"/>
      <c r="M34" s="1347"/>
    </row>
    <row r="35" spans="2:13" s="849" customFormat="1" ht="5.25" customHeight="1" thickBot="1">
      <c r="B35" s="883"/>
      <c r="C35" s="884"/>
      <c r="D35" s="884"/>
      <c r="E35" s="884"/>
      <c r="F35" s="884"/>
      <c r="G35" s="884"/>
      <c r="H35" s="884"/>
      <c r="I35" s="885"/>
      <c r="J35" s="885"/>
      <c r="K35" s="885"/>
      <c r="L35" s="885"/>
      <c r="M35" s="886"/>
    </row>
    <row r="36" spans="2:13" s="849" customFormat="1" ht="9" customHeight="1">
      <c r="B36" s="882"/>
      <c r="C36" s="882"/>
      <c r="D36" s="882"/>
      <c r="E36" s="887"/>
      <c r="F36" s="881"/>
      <c r="G36" s="882"/>
      <c r="H36" s="882"/>
      <c r="I36" s="882"/>
      <c r="J36" s="882"/>
      <c r="K36" s="882"/>
      <c r="L36" s="882"/>
      <c r="M36" s="887"/>
    </row>
    <row r="37" spans="2:13" s="849" customFormat="1" ht="14.45" customHeight="1">
      <c r="B37" s="1366" t="s">
        <v>726</v>
      </c>
      <c r="C37" s="1366"/>
      <c r="D37" s="1366"/>
      <c r="E37" s="1366"/>
      <c r="F37" s="1366"/>
      <c r="G37" s="1366"/>
      <c r="H37" s="1366"/>
      <c r="I37" s="1366"/>
      <c r="J37" s="1366"/>
      <c r="K37" s="1366"/>
      <c r="L37" s="1366"/>
      <c r="M37" s="1366"/>
    </row>
    <row r="38" spans="2:13" s="849" customFormat="1" ht="14.45" customHeight="1">
      <c r="B38" s="850"/>
      <c r="C38" s="850"/>
      <c r="D38" s="850"/>
      <c r="E38" s="850"/>
      <c r="F38" s="850"/>
      <c r="G38" s="850"/>
      <c r="H38" s="850"/>
      <c r="I38" s="850"/>
      <c r="J38" s="850"/>
      <c r="K38" s="850"/>
      <c r="L38" s="850"/>
      <c r="M38" s="850"/>
    </row>
    <row r="39" spans="2:13" s="849" customFormat="1" ht="14.45" customHeight="1">
      <c r="B39" s="847" t="s">
        <v>727</v>
      </c>
      <c r="I39" s="888" t="s">
        <v>728</v>
      </c>
    </row>
    <row r="40" spans="2:13" s="849" customFormat="1" ht="14.1">
      <c r="B40" s="1350"/>
      <c r="C40" s="1351"/>
      <c r="D40" s="1352"/>
      <c r="E40" s="889" t="s">
        <v>729</v>
      </c>
      <c r="I40" s="1348" t="b">
        <v>0</v>
      </c>
      <c r="K40" s="849" t="s">
        <v>165</v>
      </c>
    </row>
    <row r="41" spans="2:13" s="849" customFormat="1" ht="14.1">
      <c r="B41" s="1350"/>
      <c r="C41" s="1351"/>
      <c r="D41" s="1352"/>
      <c r="E41" s="889" t="s">
        <v>730</v>
      </c>
      <c r="I41" s="1348" t="b">
        <v>0</v>
      </c>
      <c r="K41" s="849" t="s">
        <v>167</v>
      </c>
    </row>
    <row r="42" spans="2:13" s="849" customFormat="1" ht="14.1">
      <c r="B42" s="1350"/>
      <c r="C42" s="1351"/>
      <c r="D42" s="1352"/>
      <c r="E42" s="889" t="s">
        <v>731</v>
      </c>
    </row>
    <row r="43" spans="2:13" s="849" customFormat="1" ht="14.1">
      <c r="B43" s="1350"/>
      <c r="C43" s="1351"/>
      <c r="D43" s="1352"/>
      <c r="E43" s="889" t="s">
        <v>732</v>
      </c>
      <c r="I43" s="888" t="s">
        <v>733</v>
      </c>
    </row>
    <row r="44" spans="2:13" s="849" customFormat="1" ht="14.1">
      <c r="B44" s="1350"/>
      <c r="C44" s="1351"/>
      <c r="D44" s="1352"/>
      <c r="E44" s="889" t="s">
        <v>734</v>
      </c>
      <c r="I44" s="1348" t="b">
        <v>0</v>
      </c>
      <c r="J44" s="849" t="s">
        <v>735</v>
      </c>
    </row>
    <row r="45" spans="2:13" s="849" customFormat="1" ht="14.1">
      <c r="B45" s="1350"/>
      <c r="C45" s="1351"/>
      <c r="D45" s="1352"/>
      <c r="E45" s="889" t="s">
        <v>736</v>
      </c>
      <c r="I45" s="1348" t="b">
        <v>0</v>
      </c>
      <c r="J45" s="849" t="s">
        <v>737</v>
      </c>
    </row>
    <row r="46" spans="2:13" s="849" customFormat="1" ht="14.1">
      <c r="I46" s="1348" t="b">
        <v>0</v>
      </c>
      <c r="J46" s="849" t="s">
        <v>738</v>
      </c>
    </row>
    <row r="47" spans="2:13" s="849" customFormat="1" ht="14.1">
      <c r="B47" s="888" t="s">
        <v>739</v>
      </c>
      <c r="I47" s="1348" t="b">
        <v>0</v>
      </c>
      <c r="J47" s="849" t="s">
        <v>740</v>
      </c>
    </row>
    <row r="48" spans="2:13" s="849" customFormat="1" ht="14.1">
      <c r="B48" s="1350"/>
      <c r="C48" s="1351"/>
      <c r="D48" s="1352"/>
      <c r="E48" s="890" t="s">
        <v>741</v>
      </c>
      <c r="I48" s="1348" t="b">
        <v>0</v>
      </c>
      <c r="J48" s="849" t="s">
        <v>742</v>
      </c>
    </row>
    <row r="49" spans="2:9">
      <c r="B49" s="1349"/>
      <c r="C49" s="1349"/>
      <c r="D49" s="1349"/>
      <c r="E49" s="80"/>
      <c r="I49" s="347"/>
    </row>
  </sheetData>
  <sheetProtection algorithmName="SHA-512" hashValue="cFjl177B9mcfUcgGqolLv6O4HnfBwpa41qQZzbG1T4TPWIhpo9A1nP8oJ7qa9kk6qrofjHsZYGSipyH65TxFCA==" saltValue="b+uhURVxA8CftjGW71nITA==" spinCount="100000" sheet="1" formatCells="0" formatColumns="0" formatRows="0"/>
  <protectedRanges>
    <protectedRange sqref="L11:M11" name="Range1"/>
  </protectedRanges>
  <customSheetViews>
    <customSheetView guid="{DFED3BBB-AA3A-47A0-B9A6-455515EE166B}" scale="90" showPageBreaks="1" showGridLines="0" printArea="1" view="pageBreakPreview">
      <selection activeCell="B1" sqref="B1:M1"/>
      <pageMargins left="0" right="0" top="0" bottom="0" header="0" footer="0"/>
      <headerFooter>
        <oddFooter>&amp;L&amp;A - &amp;P&amp;R2015 WSHFC 9% Addendum</oddFooter>
      </headerFooter>
    </customSheetView>
  </customSheetViews>
  <mergeCells count="27">
    <mergeCell ref="C8:M8"/>
    <mergeCell ref="B14:F15"/>
    <mergeCell ref="I14:K14"/>
    <mergeCell ref="B17:F18"/>
    <mergeCell ref="I17:K17"/>
    <mergeCell ref="L11:M11"/>
    <mergeCell ref="I13:K13"/>
    <mergeCell ref="B1:M1"/>
    <mergeCell ref="B3:M3"/>
    <mergeCell ref="C5:M5"/>
    <mergeCell ref="C6:M6"/>
    <mergeCell ref="C7:M7"/>
    <mergeCell ref="B49:D49"/>
    <mergeCell ref="B45:D45"/>
    <mergeCell ref="B48:D48"/>
    <mergeCell ref="B19:F19"/>
    <mergeCell ref="I19:K19"/>
    <mergeCell ref="B21:L21"/>
    <mergeCell ref="B23:L23"/>
    <mergeCell ref="B31:M32"/>
    <mergeCell ref="H34:L34"/>
    <mergeCell ref="B37:M37"/>
    <mergeCell ref="B40:D40"/>
    <mergeCell ref="B41:D41"/>
    <mergeCell ref="B42:D42"/>
    <mergeCell ref="B43:D43"/>
    <mergeCell ref="B44:D44"/>
  </mergeCells>
  <dataValidations xWindow="949" yWindow="520" count="1">
    <dataValidation allowBlank="1" showInputMessage="1" sqref="M24:M26" xr:uid="{00000000-0002-0000-1300-000001000000}"/>
  </dataValidations>
  <pageMargins left="0.7" right="0.7" top="0.75" bottom="0.75" header="0.3" footer="0.3"/>
  <pageSetup scale="88" orientation="portrait" r:id="rId1"/>
  <headerFooter differentFirst="1"/>
  <ignoredErrors>
    <ignoredError sqref="B5:B7" numberStoredAsText="1"/>
  </ignoredErrors>
  <extLst>
    <ext xmlns:x14="http://schemas.microsoft.com/office/spreadsheetml/2009/9/main" uri="{CCE6A557-97BC-4b89-ADB6-D9C93CAAB3DF}">
      <x14:dataValidations xmlns:xm="http://schemas.microsoft.com/office/excel/2006/main" xWindow="949" yWindow="520" count="1">
        <x14:dataValidation type="list" allowBlank="1" showInputMessage="1" prompt="Projects located in any TDC Limit Area other than Seattle that fit the definition of an Urban Project may request to be allowed to use the TDC limits one category higher than their current category." xr:uid="{67CB2A2A-5FE1-4C0E-8CC0-2B36338E0D51}">
          <x14:formula1>
            <xm:f>'TDC Limit Hidden'!$B$1:$B$5</xm:f>
          </x14:formula1>
          <xm:sqref>L11:M11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DB75-3BB3-426E-B710-3D486EDEEDCA}">
  <sheetPr codeName="Sheet2">
    <tabColor rgb="FFFFC000"/>
    <pageSetUpPr fitToPage="1"/>
  </sheetPr>
  <dimension ref="A1:V168"/>
  <sheetViews>
    <sheetView workbookViewId="0">
      <selection sqref="A1:M1"/>
    </sheetView>
  </sheetViews>
  <sheetFormatPr defaultColWidth="8.85546875" defaultRowHeight="15.6"/>
  <cols>
    <col min="1" max="1" width="3.140625" style="555" customWidth="1"/>
    <col min="2" max="2" width="3" style="555" customWidth="1"/>
    <col min="3" max="4" width="3.140625" style="555" customWidth="1"/>
    <col min="5" max="5" width="8.5703125" style="555" customWidth="1"/>
    <col min="6" max="8" width="3" style="555" customWidth="1"/>
    <col min="9" max="9" width="4" style="555" customWidth="1"/>
    <col min="10" max="10" width="0.85546875" style="555" customWidth="1"/>
    <col min="11" max="11" width="18.140625" style="555" customWidth="1"/>
    <col min="12" max="12" width="21.85546875" style="555" customWidth="1"/>
    <col min="13" max="13" width="47.5703125" style="555" customWidth="1"/>
    <col min="14" max="14" width="66.5703125" style="554" customWidth="1"/>
    <col min="15" max="15" width="12.140625" style="554" customWidth="1"/>
    <col min="16" max="16" width="3.5703125" style="554" customWidth="1"/>
    <col min="17" max="17" width="3.140625" style="554" customWidth="1"/>
    <col min="18" max="22" width="8.85546875" style="554"/>
    <col min="23" max="16384" width="8.85546875" style="555"/>
  </cols>
  <sheetData>
    <row r="1" spans="1:22" ht="20.100000000000001">
      <c r="A1" s="1383" t="s">
        <v>0</v>
      </c>
      <c r="B1" s="1383"/>
      <c r="C1" s="1383"/>
      <c r="D1" s="1383"/>
      <c r="E1" s="1383"/>
      <c r="F1" s="1383"/>
      <c r="G1" s="1383"/>
      <c r="H1" s="1383"/>
      <c r="I1" s="1383"/>
      <c r="J1" s="1383"/>
      <c r="K1" s="1383"/>
      <c r="L1" s="1383"/>
      <c r="M1" s="1383"/>
    </row>
    <row r="2" spans="1:22" ht="17.45">
      <c r="A2" s="1384" t="s">
        <v>1</v>
      </c>
      <c r="B2" s="1384"/>
      <c r="C2" s="1384"/>
      <c r="D2" s="1384"/>
      <c r="E2" s="1384"/>
      <c r="F2" s="1384"/>
      <c r="G2" s="1384"/>
      <c r="H2" s="1384"/>
      <c r="I2" s="1384"/>
      <c r="J2" s="1384"/>
      <c r="K2" s="1384"/>
      <c r="L2" s="1384"/>
      <c r="M2" s="1384"/>
    </row>
    <row r="3" spans="1:22" ht="15" customHeight="1">
      <c r="A3" s="556"/>
      <c r="B3" s="556"/>
      <c r="C3" s="556"/>
      <c r="D3" s="556"/>
      <c r="E3" s="556"/>
      <c r="F3" s="556"/>
      <c r="G3" s="556"/>
      <c r="H3" s="556"/>
      <c r="I3" s="556"/>
      <c r="J3" s="556"/>
      <c r="K3" s="556"/>
      <c r="L3" s="556"/>
      <c r="M3" s="556"/>
    </row>
    <row r="4" spans="1:22" ht="15" customHeight="1">
      <c r="A4" s="1385" t="s">
        <v>2</v>
      </c>
      <c r="B4" s="1385"/>
      <c r="C4" s="1385"/>
      <c r="D4" s="1385"/>
      <c r="E4" s="1385"/>
      <c r="F4" s="1385"/>
      <c r="G4" s="1385"/>
      <c r="H4" s="1385"/>
      <c r="I4" s="1385"/>
      <c r="J4" s="1385"/>
      <c r="K4" s="1385"/>
      <c r="L4" s="1385"/>
      <c r="M4" s="1385"/>
    </row>
    <row r="5" spans="1:22" ht="15" customHeight="1">
      <c r="A5" s="1385"/>
      <c r="B5" s="1385"/>
      <c r="C5" s="1385"/>
      <c r="D5" s="1385"/>
      <c r="E5" s="1385"/>
      <c r="F5" s="1385"/>
      <c r="G5" s="1385"/>
      <c r="H5" s="1385"/>
      <c r="I5" s="1385"/>
      <c r="J5" s="1385"/>
      <c r="K5" s="1385"/>
      <c r="L5" s="1385"/>
      <c r="M5" s="1385"/>
      <c r="N5" s="555"/>
      <c r="O5" s="555"/>
      <c r="P5" s="555"/>
      <c r="Q5" s="555"/>
      <c r="R5" s="555"/>
      <c r="S5" s="555"/>
      <c r="T5" s="555"/>
      <c r="U5" s="555"/>
      <c r="V5" s="555"/>
    </row>
    <row r="6" spans="1:22" ht="15" customHeight="1">
      <c r="A6" s="1385"/>
      <c r="B6" s="1385"/>
      <c r="C6" s="1385"/>
      <c r="D6" s="1385"/>
      <c r="E6" s="1385"/>
      <c r="F6" s="1385"/>
      <c r="G6" s="1385"/>
      <c r="H6" s="1385"/>
      <c r="I6" s="1385"/>
      <c r="J6" s="1385"/>
      <c r="K6" s="1385"/>
      <c r="L6" s="1385"/>
      <c r="M6" s="1385"/>
      <c r="N6" s="555"/>
      <c r="O6" s="555"/>
      <c r="P6" s="555"/>
      <c r="Q6" s="555"/>
      <c r="R6" s="555"/>
      <c r="S6" s="555"/>
      <c r="T6" s="555"/>
      <c r="U6" s="555"/>
      <c r="V6" s="555"/>
    </row>
    <row r="7" spans="1:22" ht="15" customHeight="1">
      <c r="A7" s="557"/>
      <c r="B7" s="557"/>
      <c r="C7" s="557"/>
      <c r="D7" s="557"/>
      <c r="E7" s="557"/>
      <c r="F7" s="557"/>
      <c r="G7" s="557"/>
      <c r="H7" s="557"/>
      <c r="I7" s="557"/>
      <c r="J7" s="557"/>
      <c r="K7" s="557"/>
      <c r="L7" s="557"/>
      <c r="M7" s="557"/>
      <c r="N7" s="555"/>
      <c r="O7" s="555"/>
      <c r="P7" s="555"/>
      <c r="Q7" s="555"/>
      <c r="R7" s="555"/>
      <c r="S7" s="555"/>
      <c r="T7" s="555"/>
      <c r="U7" s="555"/>
      <c r="V7" s="555"/>
    </row>
    <row r="8" spans="1:22" ht="14.45">
      <c r="A8" s="558" t="s">
        <v>3</v>
      </c>
      <c r="B8" s="559"/>
      <c r="C8" s="559"/>
      <c r="D8" s="559"/>
      <c r="E8" s="559"/>
      <c r="F8" s="560"/>
      <c r="G8" s="561"/>
      <c r="H8" s="561"/>
      <c r="I8" s="561"/>
      <c r="J8" s="561"/>
      <c r="K8" s="561"/>
      <c r="L8" s="561"/>
      <c r="M8" s="561"/>
      <c r="N8" s="555"/>
      <c r="O8" s="555"/>
      <c r="P8" s="555"/>
      <c r="Q8" s="555"/>
      <c r="R8" s="555"/>
      <c r="S8" s="555"/>
      <c r="T8" s="555"/>
      <c r="U8" s="555"/>
      <c r="V8" s="555"/>
    </row>
    <row r="9" spans="1:22" ht="14.45">
      <c r="F9" s="18"/>
      <c r="G9" s="562" t="s">
        <v>1</v>
      </c>
      <c r="I9" s="563"/>
      <c r="J9" s="563"/>
      <c r="K9" s="563"/>
      <c r="L9" s="563"/>
      <c r="M9" s="563"/>
      <c r="N9" s="555"/>
      <c r="O9" s="555"/>
      <c r="P9" s="555"/>
      <c r="Q9" s="555"/>
      <c r="R9" s="555"/>
      <c r="S9" s="555"/>
      <c r="T9" s="555"/>
      <c r="U9" s="555"/>
      <c r="V9" s="555"/>
    </row>
    <row r="10" spans="1:22" ht="14.45">
      <c r="F10" s="18"/>
      <c r="G10" s="562" t="s">
        <v>4</v>
      </c>
      <c r="I10" s="563"/>
      <c r="J10" s="563"/>
      <c r="K10" s="563"/>
      <c r="L10" s="563"/>
      <c r="M10" s="563"/>
      <c r="N10" s="555"/>
      <c r="O10" s="555"/>
      <c r="P10" s="555"/>
      <c r="Q10" s="555"/>
      <c r="R10" s="555"/>
      <c r="S10" s="555"/>
      <c r="T10" s="555"/>
      <c r="U10" s="555"/>
      <c r="V10" s="555"/>
    </row>
    <row r="11" spans="1:22" ht="14.45">
      <c r="B11" s="563"/>
      <c r="F11" s="18"/>
      <c r="G11" s="562" t="s">
        <v>5</v>
      </c>
      <c r="I11" s="563"/>
      <c r="J11" s="563"/>
      <c r="K11" s="563"/>
      <c r="L11" s="563"/>
      <c r="M11" s="563"/>
      <c r="N11" s="555"/>
      <c r="O11" s="555"/>
      <c r="P11" s="555"/>
      <c r="Q11" s="555"/>
      <c r="R11" s="555"/>
      <c r="S11" s="555"/>
      <c r="T11" s="555"/>
      <c r="U11" s="555"/>
      <c r="V11" s="555"/>
    </row>
    <row r="12" spans="1:22" ht="14.45">
      <c r="B12" s="563"/>
      <c r="F12" s="18"/>
      <c r="G12" s="562" t="s">
        <v>6</v>
      </c>
      <c r="I12" s="563"/>
      <c r="J12" s="563"/>
      <c r="K12" s="563"/>
      <c r="L12" s="563"/>
      <c r="M12" s="563"/>
      <c r="N12" s="555"/>
      <c r="O12" s="555"/>
      <c r="P12" s="555"/>
      <c r="Q12" s="555"/>
      <c r="R12" s="555"/>
      <c r="S12" s="555"/>
      <c r="T12" s="555"/>
      <c r="U12" s="555"/>
      <c r="V12" s="555"/>
    </row>
    <row r="13" spans="1:22" ht="14.45">
      <c r="B13" s="563"/>
      <c r="F13" s="563"/>
      <c r="G13" s="562"/>
      <c r="I13" s="563"/>
      <c r="J13" s="563"/>
      <c r="K13" s="563"/>
      <c r="L13" s="563"/>
      <c r="M13" s="563"/>
      <c r="N13" s="555"/>
      <c r="O13" s="555"/>
      <c r="P13" s="555"/>
      <c r="Q13" s="555"/>
      <c r="R13" s="555"/>
      <c r="S13" s="555"/>
      <c r="T13" s="555"/>
      <c r="U13" s="555"/>
      <c r="V13" s="555"/>
    </row>
    <row r="14" spans="1:22" ht="14.45">
      <c r="A14" s="558" t="s">
        <v>7</v>
      </c>
      <c r="B14" s="558"/>
      <c r="C14" s="559"/>
      <c r="D14" s="559"/>
      <c r="E14" s="559"/>
      <c r="F14" s="560"/>
      <c r="G14" s="561"/>
      <c r="H14" s="561"/>
      <c r="I14" s="561"/>
      <c r="J14" s="561"/>
      <c r="K14" s="561"/>
      <c r="L14" s="561"/>
      <c r="M14" s="561"/>
      <c r="N14" s="564"/>
      <c r="O14" s="555"/>
      <c r="P14" s="555"/>
      <c r="Q14" s="555"/>
      <c r="R14" s="555"/>
      <c r="S14" s="555"/>
      <c r="T14" s="555"/>
      <c r="U14" s="555"/>
      <c r="V14" s="555"/>
    </row>
    <row r="15" spans="1:22">
      <c r="B15" s="565"/>
      <c r="D15" s="566"/>
      <c r="E15" s="566"/>
      <c r="F15" s="18"/>
      <c r="G15" s="562" t="s">
        <v>7</v>
      </c>
      <c r="H15" s="566"/>
      <c r="I15" s="565"/>
      <c r="J15" s="565"/>
      <c r="K15" s="565"/>
      <c r="L15" s="567"/>
      <c r="M15" s="566"/>
      <c r="O15" s="555"/>
      <c r="P15" s="555"/>
      <c r="Q15" s="555"/>
      <c r="R15" s="555"/>
      <c r="S15" s="555"/>
      <c r="T15" s="555"/>
      <c r="U15" s="555"/>
      <c r="V15" s="555"/>
    </row>
    <row r="16" spans="1:22">
      <c r="B16" s="565"/>
      <c r="D16" s="566"/>
      <c r="E16" s="566"/>
      <c r="F16" s="18"/>
      <c r="G16" s="562" t="s">
        <v>8</v>
      </c>
      <c r="H16" s="566"/>
      <c r="I16" s="566"/>
      <c r="J16" s="566"/>
      <c r="K16" s="566"/>
      <c r="L16" s="567"/>
      <c r="M16" s="566"/>
      <c r="O16" s="555"/>
      <c r="P16" s="555"/>
      <c r="Q16" s="555"/>
      <c r="R16" s="555"/>
      <c r="S16" s="555"/>
      <c r="T16" s="555"/>
      <c r="U16" s="555"/>
      <c r="V16" s="555"/>
    </row>
    <row r="17" spans="1:22" ht="14.45">
      <c r="B17" s="568" t="s">
        <v>9</v>
      </c>
      <c r="C17" s="569"/>
      <c r="D17" s="569"/>
      <c r="E17" s="569"/>
      <c r="F17" s="20"/>
      <c r="G17" s="1386" t="s">
        <v>10</v>
      </c>
      <c r="H17" s="1386"/>
      <c r="I17" s="1386"/>
      <c r="J17" s="1386"/>
      <c r="K17" s="1386"/>
      <c r="L17" s="1386"/>
      <c r="M17" s="1386"/>
      <c r="N17" s="555"/>
      <c r="O17" s="555"/>
      <c r="P17" s="555"/>
      <c r="Q17" s="555"/>
      <c r="R17" s="555"/>
      <c r="S17" s="555"/>
      <c r="T17" s="555"/>
      <c r="U17" s="555"/>
      <c r="V17" s="555"/>
    </row>
    <row r="18" spans="1:22" ht="14.45">
      <c r="B18" s="563"/>
      <c r="F18" s="18"/>
      <c r="G18" s="70" t="s">
        <v>11</v>
      </c>
      <c r="N18" s="555"/>
      <c r="O18" s="555"/>
      <c r="P18" s="555"/>
      <c r="Q18" s="555"/>
      <c r="R18" s="555"/>
      <c r="S18" s="555"/>
      <c r="T18" s="555"/>
      <c r="U18" s="555"/>
      <c r="V18" s="555"/>
    </row>
    <row r="19" spans="1:22" ht="14.45">
      <c r="B19" s="563"/>
      <c r="F19" s="18"/>
      <c r="G19" s="70" t="s">
        <v>12</v>
      </c>
      <c r="N19" s="555"/>
      <c r="O19" s="555"/>
      <c r="P19" s="555"/>
      <c r="Q19" s="555"/>
      <c r="R19" s="555"/>
      <c r="S19" s="555"/>
      <c r="T19" s="555"/>
      <c r="U19" s="555"/>
      <c r="V19" s="555"/>
    </row>
    <row r="20" spans="1:22" ht="14.45">
      <c r="B20" s="563"/>
      <c r="F20" s="18"/>
      <c r="G20" s="70" t="s">
        <v>13</v>
      </c>
      <c r="N20" s="555"/>
      <c r="O20" s="555"/>
      <c r="P20" s="555"/>
      <c r="Q20" s="555"/>
      <c r="R20" s="555"/>
      <c r="S20" s="555"/>
      <c r="T20" s="555"/>
      <c r="U20" s="555"/>
      <c r="V20" s="555"/>
    </row>
    <row r="21" spans="1:22" ht="14.45">
      <c r="F21" s="563" t="s">
        <v>14</v>
      </c>
      <c r="N21" s="555"/>
      <c r="O21" s="555"/>
      <c r="P21" s="555"/>
      <c r="Q21" s="555"/>
      <c r="R21" s="555"/>
      <c r="S21" s="555"/>
      <c r="T21" s="555"/>
      <c r="U21" s="555"/>
      <c r="V21" s="555"/>
    </row>
    <row r="22" spans="1:22" ht="14.45">
      <c r="B22" s="563"/>
      <c r="F22" s="18"/>
      <c r="G22" s="70" t="s">
        <v>15</v>
      </c>
      <c r="N22" s="555"/>
      <c r="O22" s="555"/>
      <c r="P22" s="555"/>
      <c r="Q22" s="555"/>
      <c r="R22" s="555"/>
      <c r="S22" s="555"/>
      <c r="T22" s="555"/>
      <c r="U22" s="555"/>
      <c r="V22" s="555"/>
    </row>
    <row r="23" spans="1:22" ht="14.45">
      <c r="B23" s="563"/>
      <c r="F23" s="18"/>
      <c r="G23" s="70" t="s">
        <v>16</v>
      </c>
      <c r="N23" s="555"/>
      <c r="O23" s="555"/>
      <c r="P23" s="555"/>
      <c r="Q23" s="555"/>
      <c r="R23" s="555"/>
      <c r="S23" s="555"/>
      <c r="T23" s="555"/>
      <c r="U23" s="555"/>
      <c r="V23" s="555"/>
    </row>
    <row r="24" spans="1:22" ht="14.45">
      <c r="B24" s="563"/>
      <c r="F24" s="18"/>
      <c r="G24" s="555" t="s">
        <v>17</v>
      </c>
      <c r="N24" s="555"/>
      <c r="O24" s="555"/>
      <c r="P24" s="555"/>
      <c r="Q24" s="555"/>
      <c r="R24" s="555"/>
      <c r="S24" s="555"/>
      <c r="T24" s="555"/>
      <c r="U24" s="555"/>
      <c r="V24" s="555"/>
    </row>
    <row r="25" spans="1:22" ht="14.45">
      <c r="F25" s="563" t="s">
        <v>18</v>
      </c>
      <c r="N25" s="555"/>
      <c r="O25" s="555"/>
      <c r="P25" s="555"/>
      <c r="Q25" s="555"/>
      <c r="R25" s="555"/>
      <c r="S25" s="555"/>
      <c r="T25" s="555"/>
      <c r="U25" s="555"/>
      <c r="V25" s="555"/>
    </row>
    <row r="26" spans="1:22" ht="14.45">
      <c r="B26" s="563"/>
      <c r="F26" s="18"/>
      <c r="G26" s="555" t="s">
        <v>19</v>
      </c>
      <c r="N26" s="555"/>
      <c r="O26" s="555"/>
      <c r="P26" s="555"/>
      <c r="Q26" s="555"/>
      <c r="R26" s="555"/>
      <c r="S26" s="555"/>
      <c r="T26" s="555"/>
      <c r="U26" s="555"/>
      <c r="V26" s="555"/>
    </row>
    <row r="27" spans="1:22" ht="14.45">
      <c r="B27" s="563"/>
      <c r="F27" s="18"/>
      <c r="G27" s="555" t="s">
        <v>20</v>
      </c>
      <c r="N27" s="555"/>
      <c r="O27" s="555"/>
      <c r="P27" s="555"/>
      <c r="Q27" s="555"/>
      <c r="R27" s="555"/>
      <c r="S27" s="555"/>
      <c r="T27" s="555"/>
      <c r="U27" s="555"/>
      <c r="V27" s="555"/>
    </row>
    <row r="28" spans="1:22" ht="14.45">
      <c r="B28" s="563"/>
      <c r="F28" s="18"/>
      <c r="G28" s="555" t="s">
        <v>21</v>
      </c>
      <c r="N28" s="555"/>
      <c r="O28" s="555"/>
      <c r="P28" s="555"/>
      <c r="Q28" s="555"/>
      <c r="R28" s="555"/>
      <c r="S28" s="555"/>
      <c r="T28" s="555"/>
      <c r="U28" s="555"/>
      <c r="V28" s="555"/>
    </row>
    <row r="29" spans="1:22" ht="14.45">
      <c r="B29" s="563"/>
      <c r="F29" s="18"/>
      <c r="G29" s="555" t="s">
        <v>22</v>
      </c>
      <c r="N29" s="555"/>
      <c r="O29" s="555"/>
      <c r="P29" s="555"/>
      <c r="Q29" s="555"/>
      <c r="R29" s="555"/>
      <c r="S29" s="555"/>
      <c r="T29" s="555"/>
      <c r="U29" s="555"/>
      <c r="V29" s="555"/>
    </row>
    <row r="30" spans="1:22" ht="14.45">
      <c r="G30" s="570"/>
      <c r="H30" s="570"/>
      <c r="I30" s="570"/>
      <c r="J30" s="570"/>
      <c r="K30" s="570"/>
      <c r="L30" s="570"/>
      <c r="M30" s="570"/>
      <c r="N30" s="555"/>
      <c r="O30" s="555"/>
      <c r="P30" s="555"/>
      <c r="Q30" s="555"/>
      <c r="R30" s="555"/>
      <c r="S30" s="555"/>
      <c r="T30" s="555"/>
      <c r="U30" s="555"/>
      <c r="V30" s="555"/>
    </row>
    <row r="31" spans="1:22" ht="14.45">
      <c r="A31" s="558" t="s">
        <v>23</v>
      </c>
      <c r="B31" s="559"/>
      <c r="C31" s="559"/>
      <c r="D31" s="559"/>
      <c r="E31" s="559"/>
      <c r="F31" s="560"/>
      <c r="G31" s="561"/>
      <c r="H31" s="561"/>
      <c r="I31" s="561"/>
      <c r="J31" s="561"/>
      <c r="K31" s="561"/>
      <c r="L31" s="561"/>
      <c r="M31" s="561"/>
      <c r="N31" s="555"/>
      <c r="O31" s="555"/>
      <c r="P31" s="555"/>
      <c r="Q31" s="555"/>
      <c r="R31" s="555"/>
      <c r="S31" s="555"/>
      <c r="T31" s="555"/>
      <c r="U31" s="555"/>
      <c r="V31" s="555"/>
    </row>
    <row r="32" spans="1:22" ht="14.45">
      <c r="B32" s="563"/>
      <c r="F32" s="21"/>
      <c r="G32" s="586" t="s">
        <v>24</v>
      </c>
      <c r="H32" s="587"/>
      <c r="I32" s="586"/>
      <c r="J32" s="588"/>
      <c r="K32" s="588"/>
      <c r="L32" s="588"/>
      <c r="M32" s="588"/>
      <c r="N32" s="555"/>
      <c r="O32" s="555"/>
      <c r="P32" s="555"/>
      <c r="Q32" s="555"/>
      <c r="R32" s="555"/>
      <c r="S32" s="555"/>
      <c r="T32" s="555"/>
      <c r="U32" s="555"/>
      <c r="V32" s="555"/>
    </row>
    <row r="33" spans="1:22" ht="14.45">
      <c r="B33" s="568" t="s">
        <v>9</v>
      </c>
      <c r="C33" s="569"/>
      <c r="D33" s="569"/>
      <c r="E33" s="569"/>
      <c r="F33" s="20"/>
      <c r="G33" s="555" t="s">
        <v>25</v>
      </c>
      <c r="N33" s="555"/>
      <c r="O33" s="555"/>
      <c r="P33" s="555"/>
      <c r="Q33" s="555"/>
      <c r="R33" s="555"/>
      <c r="S33" s="555"/>
      <c r="T33" s="555"/>
      <c r="U33" s="555"/>
      <c r="V33" s="555"/>
    </row>
    <row r="34" spans="1:22" ht="14.45">
      <c r="B34" s="563"/>
      <c r="F34" s="18"/>
      <c r="G34" s="555" t="s">
        <v>26</v>
      </c>
      <c r="N34" s="555"/>
      <c r="O34" s="555"/>
      <c r="P34" s="555"/>
      <c r="Q34" s="555"/>
      <c r="R34" s="555"/>
      <c r="S34" s="555"/>
      <c r="T34" s="555"/>
      <c r="U34" s="555"/>
      <c r="V34" s="555"/>
    </row>
    <row r="35" spans="1:22" ht="14.45">
      <c r="B35" s="563"/>
      <c r="F35" s="18"/>
      <c r="G35" s="1382" t="s">
        <v>27</v>
      </c>
      <c r="H35" s="1382"/>
      <c r="I35" s="1382"/>
      <c r="J35" s="1382"/>
      <c r="K35" s="1382"/>
      <c r="L35" s="1382"/>
      <c r="M35" s="1382"/>
      <c r="N35" s="555"/>
      <c r="O35" s="555"/>
      <c r="P35" s="555"/>
      <c r="Q35" s="555"/>
      <c r="R35" s="555"/>
      <c r="S35" s="555"/>
      <c r="T35" s="555"/>
      <c r="U35" s="555"/>
      <c r="V35" s="555"/>
    </row>
    <row r="36" spans="1:22" ht="14.45">
      <c r="F36" s="18"/>
      <c r="G36" s="583" t="s">
        <v>28</v>
      </c>
      <c r="H36" s="583"/>
      <c r="I36" s="583"/>
      <c r="J36" s="583"/>
      <c r="K36" s="583"/>
      <c r="L36" s="583"/>
      <c r="M36" s="571"/>
      <c r="N36" s="555"/>
      <c r="O36" s="555"/>
      <c r="P36" s="555"/>
      <c r="Q36" s="555"/>
      <c r="R36" s="555"/>
      <c r="S36" s="555"/>
      <c r="T36" s="555"/>
      <c r="U36" s="555"/>
      <c r="V36" s="555"/>
    </row>
    <row r="37" spans="1:22" ht="14.45">
      <c r="F37" s="18"/>
      <c r="G37" s="571" t="s">
        <v>29</v>
      </c>
      <c r="H37" s="571"/>
      <c r="I37" s="571"/>
      <c r="J37" s="571"/>
      <c r="K37" s="571"/>
      <c r="L37" s="571"/>
      <c r="M37" s="571"/>
      <c r="N37" s="555"/>
      <c r="O37" s="555"/>
      <c r="P37" s="555"/>
      <c r="Q37" s="555"/>
      <c r="R37" s="555"/>
      <c r="S37" s="555"/>
      <c r="T37" s="555"/>
      <c r="U37" s="555"/>
      <c r="V37" s="555"/>
    </row>
    <row r="38" spans="1:22" ht="14.45">
      <c r="F38" s="18"/>
      <c r="G38" s="571" t="s">
        <v>30</v>
      </c>
      <c r="H38" s="571"/>
      <c r="I38" s="571"/>
      <c r="J38" s="571"/>
      <c r="K38" s="571"/>
      <c r="L38" s="571"/>
      <c r="M38" s="571"/>
      <c r="N38" s="555"/>
      <c r="O38" s="555"/>
      <c r="P38" s="555"/>
      <c r="Q38" s="555"/>
      <c r="R38" s="555"/>
      <c r="S38" s="555"/>
      <c r="T38" s="555"/>
      <c r="U38" s="555"/>
      <c r="V38" s="555"/>
    </row>
    <row r="39" spans="1:22" ht="14.45">
      <c r="F39" s="18"/>
      <c r="G39" s="571" t="s">
        <v>31</v>
      </c>
      <c r="H39" s="571"/>
      <c r="I39" s="571"/>
      <c r="J39" s="571"/>
      <c r="K39" s="571"/>
      <c r="L39" s="571"/>
      <c r="M39" s="571"/>
      <c r="N39" s="555"/>
      <c r="O39" s="555"/>
      <c r="P39" s="555"/>
      <c r="Q39" s="555"/>
      <c r="R39" s="555"/>
      <c r="S39" s="555"/>
      <c r="T39" s="555"/>
      <c r="U39" s="555"/>
      <c r="V39" s="555"/>
    </row>
    <row r="40" spans="1:22" ht="14.45">
      <c r="F40" s="18"/>
      <c r="G40" s="571" t="s">
        <v>32</v>
      </c>
      <c r="H40" s="571"/>
      <c r="I40" s="571"/>
      <c r="J40" s="571"/>
      <c r="K40" s="571"/>
      <c r="L40" s="571"/>
      <c r="M40" s="571"/>
      <c r="N40" s="555"/>
      <c r="O40" s="555"/>
      <c r="P40" s="555"/>
      <c r="Q40" s="555"/>
      <c r="R40" s="555"/>
      <c r="S40" s="555"/>
      <c r="T40" s="555"/>
      <c r="U40" s="555"/>
      <c r="V40" s="555"/>
    </row>
    <row r="41" spans="1:22" ht="14.45">
      <c r="F41" s="571"/>
      <c r="G41" s="571"/>
      <c r="H41" s="571"/>
      <c r="I41" s="571"/>
      <c r="J41" s="571"/>
      <c r="K41" s="571"/>
      <c r="L41" s="571"/>
      <c r="M41" s="571"/>
      <c r="N41" s="555"/>
      <c r="O41" s="555"/>
      <c r="P41" s="555"/>
      <c r="Q41" s="555"/>
      <c r="R41" s="555"/>
      <c r="S41" s="555"/>
      <c r="T41" s="555"/>
      <c r="U41" s="555"/>
      <c r="V41" s="555"/>
    </row>
    <row r="42" spans="1:22" ht="14.45">
      <c r="A42" s="558" t="s">
        <v>33</v>
      </c>
      <c r="B42" s="559"/>
      <c r="C42" s="559"/>
      <c r="D42" s="559"/>
      <c r="E42" s="559"/>
      <c r="F42" s="560"/>
      <c r="G42" s="561"/>
      <c r="H42" s="561"/>
      <c r="I42" s="561"/>
      <c r="J42" s="561"/>
      <c r="K42" s="561"/>
      <c r="L42" s="561"/>
      <c r="M42" s="561"/>
      <c r="N42" s="555"/>
      <c r="O42" s="555"/>
      <c r="P42" s="555"/>
      <c r="Q42" s="555"/>
      <c r="R42" s="555"/>
      <c r="S42" s="555"/>
      <c r="T42" s="555"/>
      <c r="U42" s="555"/>
      <c r="V42" s="555"/>
    </row>
    <row r="43" spans="1:22" ht="14.45">
      <c r="B43" s="563"/>
      <c r="F43" s="19"/>
      <c r="G43" s="555" t="s">
        <v>33</v>
      </c>
      <c r="H43" s="562"/>
      <c r="J43" s="563"/>
      <c r="K43" s="563"/>
      <c r="L43" s="563"/>
      <c r="M43" s="563"/>
      <c r="N43" s="555"/>
      <c r="O43" s="555"/>
      <c r="P43" s="555"/>
      <c r="Q43" s="555"/>
      <c r="R43" s="555"/>
      <c r="S43" s="555"/>
      <c r="T43" s="555"/>
      <c r="U43" s="555"/>
      <c r="V43" s="555"/>
    </row>
    <row r="44" spans="1:22" ht="14.45">
      <c r="B44" s="568" t="s">
        <v>9</v>
      </c>
      <c r="C44" s="569"/>
      <c r="D44" s="569"/>
      <c r="E44" s="569"/>
      <c r="F44" s="20"/>
      <c r="G44" s="1386" t="s">
        <v>34</v>
      </c>
      <c r="H44" s="1386"/>
      <c r="I44" s="1386"/>
      <c r="J44" s="1386"/>
      <c r="K44" s="1386"/>
      <c r="L44" s="1386"/>
      <c r="M44" s="1386"/>
      <c r="N44" s="555"/>
      <c r="O44" s="555"/>
      <c r="P44" s="555"/>
      <c r="Q44" s="555"/>
      <c r="R44" s="555"/>
      <c r="S44" s="555"/>
      <c r="T44" s="555"/>
      <c r="U44" s="555"/>
      <c r="V44" s="555"/>
    </row>
    <row r="45" spans="1:22" ht="15.75" customHeight="1">
      <c r="B45" s="563"/>
      <c r="F45" s="18"/>
      <c r="G45" s="1387" t="s">
        <v>35</v>
      </c>
      <c r="H45" s="1387"/>
      <c r="I45" s="1387"/>
      <c r="J45" s="1387"/>
      <c r="K45" s="1387"/>
      <c r="L45" s="1387"/>
      <c r="M45" s="1387"/>
      <c r="N45" s="555"/>
      <c r="O45" s="555"/>
      <c r="P45" s="555"/>
      <c r="Q45" s="555"/>
      <c r="R45" s="555"/>
      <c r="S45" s="555"/>
      <c r="T45" s="555"/>
      <c r="U45" s="555"/>
      <c r="V45" s="555"/>
    </row>
    <row r="46" spans="1:22" ht="14.45">
      <c r="G46" s="591"/>
      <c r="H46" s="591"/>
      <c r="I46" s="591"/>
      <c r="J46" s="591"/>
      <c r="K46" s="591"/>
      <c r="L46" s="591"/>
      <c r="M46" s="591"/>
      <c r="N46" s="555"/>
      <c r="O46" s="555"/>
      <c r="P46" s="555"/>
      <c r="Q46" s="555"/>
      <c r="R46" s="555"/>
      <c r="S46" s="555"/>
      <c r="T46" s="555"/>
      <c r="U46" s="555"/>
      <c r="V46" s="555"/>
    </row>
    <row r="47" spans="1:22" ht="14.45">
      <c r="A47" s="558" t="s">
        <v>36</v>
      </c>
      <c r="B47" s="559"/>
      <c r="C47" s="559"/>
      <c r="D47" s="559"/>
      <c r="E47" s="559"/>
      <c r="F47" s="560"/>
      <c r="G47" s="561"/>
      <c r="H47" s="561"/>
      <c r="I47" s="561"/>
      <c r="J47" s="561"/>
      <c r="K47" s="561"/>
      <c r="L47" s="561"/>
      <c r="M47" s="561"/>
      <c r="N47" s="555"/>
      <c r="O47" s="555"/>
      <c r="P47" s="555"/>
      <c r="Q47" s="555"/>
      <c r="R47" s="555"/>
      <c r="S47" s="555"/>
      <c r="T47" s="555"/>
      <c r="U47" s="555"/>
      <c r="V47" s="555"/>
    </row>
    <row r="48" spans="1:22" ht="14.45">
      <c r="B48" s="563"/>
      <c r="F48" s="18"/>
      <c r="G48" s="555" t="s">
        <v>36</v>
      </c>
      <c r="H48" s="562"/>
      <c r="J48" s="563"/>
      <c r="K48" s="563"/>
      <c r="L48" s="563"/>
      <c r="M48" s="563"/>
      <c r="N48" s="555"/>
      <c r="O48" s="555"/>
      <c r="P48" s="555"/>
      <c r="Q48" s="555"/>
      <c r="R48" s="555"/>
      <c r="S48" s="555"/>
      <c r="T48" s="555"/>
      <c r="U48" s="555"/>
      <c r="V48" s="555"/>
    </row>
    <row r="49" spans="1:22" ht="14.45">
      <c r="B49" s="563"/>
      <c r="F49" s="18"/>
      <c r="G49" s="555" t="s">
        <v>37</v>
      </c>
      <c r="H49" s="562"/>
      <c r="J49" s="563"/>
      <c r="K49" s="563"/>
      <c r="L49" s="563"/>
      <c r="M49" s="563"/>
      <c r="N49" s="555"/>
      <c r="O49" s="555"/>
      <c r="P49" s="555"/>
      <c r="Q49" s="555"/>
      <c r="R49" s="555"/>
      <c r="S49" s="555"/>
      <c r="T49" s="555"/>
      <c r="U49" s="555"/>
      <c r="V49" s="555"/>
    </row>
    <row r="50" spans="1:22" ht="14.45">
      <c r="G50" s="591"/>
      <c r="H50" s="591"/>
      <c r="I50" s="591"/>
      <c r="J50" s="591"/>
      <c r="K50" s="591"/>
      <c r="L50" s="591"/>
      <c r="M50" s="591"/>
      <c r="N50" s="555"/>
      <c r="O50" s="555"/>
      <c r="P50" s="555"/>
      <c r="Q50" s="555"/>
      <c r="R50" s="555"/>
      <c r="S50" s="555"/>
      <c r="T50" s="555"/>
      <c r="U50" s="555"/>
      <c r="V50" s="555"/>
    </row>
    <row r="51" spans="1:22" ht="14.45">
      <c r="A51" s="558" t="s">
        <v>38</v>
      </c>
      <c r="B51" s="559"/>
      <c r="C51" s="559"/>
      <c r="D51" s="559"/>
      <c r="E51" s="559"/>
      <c r="F51" s="560"/>
      <c r="G51" s="561"/>
      <c r="H51" s="561"/>
      <c r="I51" s="561"/>
      <c r="J51" s="561"/>
      <c r="K51" s="561"/>
      <c r="L51" s="561"/>
      <c r="M51" s="561"/>
      <c r="N51" s="555"/>
      <c r="O51" s="555"/>
      <c r="P51" s="555"/>
      <c r="Q51" s="555"/>
      <c r="R51" s="555"/>
      <c r="S51" s="555"/>
      <c r="T51" s="555"/>
      <c r="U51" s="555"/>
      <c r="V51" s="555"/>
    </row>
    <row r="52" spans="1:22" ht="14.45">
      <c r="B52" s="563"/>
      <c r="F52" s="18"/>
      <c r="G52" s="555" t="s">
        <v>39</v>
      </c>
      <c r="I52" s="563"/>
      <c r="J52" s="563"/>
      <c r="K52" s="563"/>
      <c r="L52" s="563"/>
      <c r="M52" s="563"/>
      <c r="N52" s="555"/>
      <c r="O52" s="555"/>
      <c r="P52" s="555"/>
      <c r="Q52" s="555"/>
      <c r="R52" s="555"/>
      <c r="S52" s="555"/>
      <c r="T52" s="555"/>
      <c r="U52" s="555"/>
      <c r="V52" s="555"/>
    </row>
    <row r="53" spans="1:22" ht="14.45">
      <c r="B53" s="563"/>
      <c r="F53" s="18"/>
      <c r="G53" s="555" t="s">
        <v>40</v>
      </c>
      <c r="N53" s="555"/>
      <c r="O53" s="555"/>
      <c r="P53" s="555"/>
      <c r="Q53" s="555"/>
      <c r="R53" s="555"/>
      <c r="S53" s="555"/>
      <c r="T53" s="555"/>
      <c r="U53" s="555"/>
      <c r="V53" s="555"/>
    </row>
    <row r="54" spans="1:22" ht="14.45">
      <c r="B54" s="563"/>
      <c r="F54" s="18"/>
      <c r="G54" s="555" t="s">
        <v>41</v>
      </c>
      <c r="I54" s="563"/>
      <c r="J54" s="563"/>
      <c r="K54" s="563"/>
      <c r="L54" s="563"/>
      <c r="M54" s="563"/>
      <c r="N54" s="555"/>
      <c r="O54" s="555"/>
      <c r="P54" s="555"/>
      <c r="Q54" s="555"/>
      <c r="R54" s="555"/>
      <c r="S54" s="555"/>
      <c r="T54" s="555"/>
      <c r="U54" s="555"/>
      <c r="V54" s="555"/>
    </row>
    <row r="55" spans="1:22" ht="14.45">
      <c r="B55" s="563"/>
      <c r="F55" s="18"/>
      <c r="G55" s="562" t="s">
        <v>42</v>
      </c>
      <c r="I55" s="563"/>
      <c r="J55" s="563"/>
      <c r="K55" s="563"/>
      <c r="L55" s="563"/>
      <c r="M55" s="563"/>
      <c r="N55" s="555"/>
      <c r="O55" s="555"/>
      <c r="P55" s="555"/>
      <c r="Q55" s="555"/>
      <c r="R55" s="555"/>
      <c r="S55" s="555"/>
      <c r="T55" s="555"/>
      <c r="U55" s="555"/>
      <c r="V55" s="555"/>
    </row>
    <row r="56" spans="1:22" ht="14.45">
      <c r="B56" s="568" t="s">
        <v>9</v>
      </c>
      <c r="C56" s="569"/>
      <c r="D56" s="569"/>
      <c r="E56" s="569"/>
      <c r="F56" s="89"/>
      <c r="G56" s="1386" t="s">
        <v>43</v>
      </c>
      <c r="H56" s="1386"/>
      <c r="I56" s="1386"/>
      <c r="J56" s="1386"/>
      <c r="K56" s="1386"/>
      <c r="L56" s="1386"/>
      <c r="M56" s="1386"/>
      <c r="N56" s="555"/>
      <c r="O56" s="555"/>
      <c r="P56" s="555"/>
      <c r="Q56" s="555"/>
      <c r="R56" s="555"/>
      <c r="S56" s="555"/>
      <c r="T56" s="555"/>
      <c r="U56" s="555"/>
      <c r="V56" s="555"/>
    </row>
    <row r="57" spans="1:22" ht="14.45">
      <c r="B57" s="563"/>
      <c r="F57" s="18"/>
      <c r="G57" s="555" t="s">
        <v>44</v>
      </c>
      <c r="N57" s="555"/>
      <c r="O57" s="555"/>
      <c r="P57" s="555"/>
      <c r="Q57" s="555"/>
      <c r="R57" s="555"/>
      <c r="S57" s="555"/>
      <c r="T57" s="555"/>
      <c r="U57" s="555"/>
      <c r="V57" s="555"/>
    </row>
    <row r="58" spans="1:22" ht="14.45">
      <c r="G58" s="591"/>
      <c r="H58" s="591"/>
      <c r="I58" s="591"/>
      <c r="J58" s="591"/>
      <c r="K58" s="591"/>
      <c r="L58" s="591"/>
      <c r="M58" s="591"/>
      <c r="N58" s="555"/>
      <c r="O58" s="555"/>
      <c r="P58" s="555"/>
      <c r="Q58" s="555"/>
      <c r="R58" s="555"/>
      <c r="S58" s="555"/>
      <c r="T58" s="555"/>
      <c r="U58" s="555"/>
      <c r="V58" s="555"/>
    </row>
    <row r="59" spans="1:22" ht="14.45">
      <c r="A59" s="558" t="s">
        <v>45</v>
      </c>
      <c r="B59" s="559"/>
      <c r="C59" s="559"/>
      <c r="D59" s="559"/>
      <c r="E59" s="559"/>
      <c r="F59" s="560"/>
      <c r="G59" s="561"/>
      <c r="H59" s="561"/>
      <c r="I59" s="561"/>
      <c r="J59" s="561"/>
      <c r="K59" s="561"/>
      <c r="L59" s="561"/>
      <c r="M59" s="561"/>
      <c r="N59" s="555"/>
      <c r="O59" s="555"/>
      <c r="P59" s="555"/>
      <c r="Q59" s="555"/>
      <c r="R59" s="555"/>
      <c r="S59" s="555"/>
      <c r="T59" s="555"/>
      <c r="U59" s="555"/>
      <c r="V59" s="555"/>
    </row>
    <row r="60" spans="1:22" ht="14.45">
      <c r="B60" s="563"/>
      <c r="F60" s="18"/>
      <c r="G60" s="555" t="s">
        <v>46</v>
      </c>
      <c r="I60" s="563"/>
      <c r="J60" s="563"/>
      <c r="K60" s="563"/>
      <c r="L60" s="563"/>
      <c r="M60" s="563"/>
      <c r="N60" s="555"/>
      <c r="O60" s="555"/>
      <c r="P60" s="555"/>
      <c r="Q60" s="555"/>
      <c r="R60" s="555"/>
      <c r="S60" s="555"/>
      <c r="T60" s="555"/>
      <c r="U60" s="555"/>
      <c r="V60" s="555"/>
    </row>
    <row r="61" spans="1:22" ht="14.45">
      <c r="B61" s="563"/>
      <c r="F61" s="21"/>
      <c r="G61" s="589" t="s">
        <v>47</v>
      </c>
      <c r="N61" s="555"/>
      <c r="O61" s="555"/>
      <c r="P61" s="555"/>
      <c r="Q61" s="555"/>
      <c r="R61" s="555"/>
      <c r="S61" s="555"/>
      <c r="T61" s="555"/>
      <c r="U61" s="555"/>
      <c r="V61" s="555"/>
    </row>
    <row r="62" spans="1:22" ht="14.45">
      <c r="B62" s="568" t="s">
        <v>9</v>
      </c>
      <c r="C62" s="569"/>
      <c r="D62" s="569"/>
      <c r="E62" s="569"/>
      <c r="F62" s="93"/>
      <c r="G62" s="571" t="s">
        <v>48</v>
      </c>
      <c r="H62" s="569"/>
      <c r="I62" s="569"/>
      <c r="J62" s="569"/>
      <c r="K62" s="568"/>
      <c r="L62" s="568"/>
      <c r="M62" s="568"/>
      <c r="N62" s="555"/>
      <c r="O62" s="555"/>
      <c r="P62" s="555"/>
      <c r="Q62" s="555"/>
      <c r="R62" s="555"/>
      <c r="S62" s="555"/>
      <c r="T62" s="555"/>
      <c r="U62" s="555"/>
      <c r="V62" s="555"/>
    </row>
    <row r="63" spans="1:22" ht="15.75" customHeight="1">
      <c r="B63" s="563"/>
      <c r="F63" s="18"/>
      <c r="G63" s="590" t="s">
        <v>49</v>
      </c>
      <c r="I63" s="571"/>
      <c r="J63" s="571"/>
      <c r="K63" s="571"/>
      <c r="L63" s="571"/>
      <c r="M63" s="571"/>
      <c r="N63" s="555"/>
      <c r="O63" s="555"/>
      <c r="P63" s="555"/>
      <c r="Q63" s="555"/>
      <c r="R63" s="555"/>
      <c r="S63" s="555"/>
      <c r="T63" s="555"/>
      <c r="U63" s="555"/>
      <c r="V63" s="555"/>
    </row>
    <row r="64" spans="1:22" ht="14.45">
      <c r="B64" s="563"/>
      <c r="F64" s="18"/>
      <c r="G64" s="555" t="s">
        <v>50</v>
      </c>
      <c r="L64" s="562"/>
      <c r="M64" s="562"/>
      <c r="N64" s="555"/>
      <c r="O64" s="555"/>
      <c r="P64" s="555"/>
      <c r="Q64" s="555"/>
      <c r="R64" s="555"/>
      <c r="S64" s="555"/>
      <c r="T64" s="555"/>
      <c r="U64" s="555"/>
      <c r="V64" s="555"/>
    </row>
    <row r="65" spans="1:22" ht="14.45">
      <c r="B65" s="563"/>
      <c r="F65" s="18"/>
      <c r="G65" s="562" t="s">
        <v>51</v>
      </c>
      <c r="L65" s="562"/>
      <c r="M65" s="562"/>
      <c r="N65" s="555"/>
      <c r="O65" s="555"/>
      <c r="P65" s="555"/>
      <c r="Q65" s="555"/>
      <c r="R65" s="555"/>
      <c r="S65" s="555"/>
      <c r="T65" s="555"/>
      <c r="U65" s="555"/>
      <c r="V65" s="555"/>
    </row>
    <row r="66" spans="1:22" ht="14.45">
      <c r="F66" s="563" t="s">
        <v>52</v>
      </c>
      <c r="G66" s="563"/>
      <c r="H66" s="563"/>
      <c r="K66" s="563"/>
      <c r="L66" s="563"/>
      <c r="M66" s="563"/>
      <c r="N66" s="555"/>
      <c r="O66" s="555"/>
      <c r="P66" s="555"/>
      <c r="Q66" s="555"/>
      <c r="R66" s="555"/>
      <c r="S66" s="555"/>
      <c r="T66" s="555"/>
      <c r="U66" s="555"/>
      <c r="V66" s="555"/>
    </row>
    <row r="67" spans="1:22" ht="14.45">
      <c r="B67" s="563"/>
      <c r="F67" s="18"/>
      <c r="G67" s="562" t="s">
        <v>53</v>
      </c>
      <c r="K67" s="563"/>
      <c r="L67" s="563"/>
      <c r="M67" s="563"/>
      <c r="N67" s="555"/>
      <c r="O67" s="555"/>
      <c r="P67" s="555"/>
      <c r="Q67" s="555"/>
      <c r="R67" s="555"/>
      <c r="S67" s="555"/>
      <c r="T67" s="555"/>
      <c r="U67" s="555"/>
      <c r="V67" s="555"/>
    </row>
    <row r="68" spans="1:22" ht="15.75" customHeight="1">
      <c r="B68" s="563"/>
      <c r="F68" s="563" t="s">
        <v>54</v>
      </c>
      <c r="G68" s="182"/>
      <c r="H68" s="182"/>
      <c r="I68" s="182"/>
      <c r="J68" s="182"/>
      <c r="K68" s="182"/>
      <c r="L68" s="182"/>
      <c r="M68" s="182"/>
      <c r="N68" s="555"/>
      <c r="O68" s="555"/>
      <c r="P68" s="555"/>
      <c r="Q68" s="555"/>
      <c r="R68" s="555"/>
      <c r="S68" s="555"/>
      <c r="T68" s="555"/>
      <c r="U68" s="555"/>
      <c r="V68" s="555"/>
    </row>
    <row r="69" spans="1:22" s="182" customFormat="1" ht="14.45">
      <c r="A69" s="555"/>
      <c r="B69" s="563"/>
      <c r="C69" s="555"/>
      <c r="D69" s="555"/>
      <c r="E69" s="555"/>
      <c r="F69" s="18"/>
      <c r="G69" s="562" t="s">
        <v>55</v>
      </c>
    </row>
    <row r="70" spans="1:22" s="182" customFormat="1" ht="14.45">
      <c r="A70" s="555"/>
      <c r="B70" s="563"/>
      <c r="C70" s="555"/>
      <c r="D70" s="555"/>
      <c r="E70" s="555"/>
      <c r="F70" s="563" t="s">
        <v>56</v>
      </c>
      <c r="G70" s="555"/>
      <c r="H70" s="591"/>
      <c r="I70" s="591"/>
      <c r="J70" s="591"/>
      <c r="K70" s="591"/>
      <c r="L70" s="591"/>
      <c r="M70" s="591"/>
    </row>
    <row r="71" spans="1:22" s="182" customFormat="1" ht="14.45">
      <c r="A71" s="555"/>
      <c r="B71" s="563"/>
      <c r="C71" s="555"/>
      <c r="D71" s="555"/>
      <c r="E71" s="555"/>
      <c r="F71" s="18"/>
      <c r="G71" s="562" t="s">
        <v>57</v>
      </c>
      <c r="I71" s="592"/>
      <c r="J71" s="592"/>
      <c r="K71" s="592"/>
      <c r="L71" s="592"/>
      <c r="M71" s="592"/>
    </row>
    <row r="72" spans="1:22" s="182" customFormat="1" ht="14.45">
      <c r="F72" s="593" t="s">
        <v>58</v>
      </c>
      <c r="G72" s="562"/>
      <c r="H72" s="555"/>
      <c r="I72" s="555"/>
      <c r="J72" s="555"/>
      <c r="K72" s="563"/>
      <c r="L72" s="563"/>
      <c r="M72" s="563"/>
    </row>
    <row r="73" spans="1:22" s="182" customFormat="1" ht="15" customHeight="1">
      <c r="F73" s="18"/>
      <c r="G73" s="562" t="s">
        <v>59</v>
      </c>
      <c r="I73" s="562"/>
      <c r="J73" s="591"/>
      <c r="K73" s="591"/>
      <c r="L73" s="591"/>
      <c r="M73" s="591"/>
    </row>
    <row r="74" spans="1:22" s="182" customFormat="1" ht="15" customHeight="1">
      <c r="F74" s="18"/>
      <c r="G74" s="562" t="s">
        <v>60</v>
      </c>
      <c r="I74" s="562"/>
      <c r="J74" s="591"/>
      <c r="K74" s="591"/>
      <c r="L74" s="591"/>
      <c r="M74" s="591"/>
    </row>
    <row r="75" spans="1:22" s="182" customFormat="1" ht="15" customHeight="1">
      <c r="F75" s="18"/>
      <c r="G75" s="562" t="s">
        <v>61</v>
      </c>
      <c r="I75" s="562"/>
      <c r="J75" s="591"/>
      <c r="K75" s="591"/>
      <c r="L75" s="591"/>
      <c r="M75" s="591"/>
    </row>
    <row r="76" spans="1:22" ht="15.75" customHeight="1">
      <c r="B76" s="563"/>
      <c r="F76" s="593" t="s">
        <v>62</v>
      </c>
      <c r="I76" s="562"/>
      <c r="J76" s="591"/>
      <c r="K76" s="591"/>
      <c r="L76" s="591"/>
      <c r="M76" s="591"/>
      <c r="N76" s="555"/>
      <c r="O76" s="555"/>
      <c r="P76" s="555"/>
      <c r="Q76" s="555"/>
      <c r="R76" s="555"/>
      <c r="S76" s="555"/>
      <c r="T76" s="555"/>
      <c r="U76" s="555"/>
      <c r="V76" s="555"/>
    </row>
    <row r="77" spans="1:22" ht="15.75" customHeight="1">
      <c r="B77" s="563"/>
      <c r="F77" s="18"/>
      <c r="G77" s="562" t="s">
        <v>63</v>
      </c>
      <c r="H77" s="591"/>
      <c r="I77" s="591"/>
      <c r="J77" s="591"/>
      <c r="K77" s="591"/>
      <c r="L77" s="591"/>
      <c r="M77" s="591"/>
      <c r="N77" s="555"/>
      <c r="O77" s="555"/>
      <c r="P77" s="555"/>
      <c r="Q77" s="555"/>
      <c r="R77" s="555"/>
      <c r="S77" s="555"/>
      <c r="T77" s="555"/>
      <c r="U77" s="555"/>
      <c r="V77" s="555"/>
    </row>
    <row r="78" spans="1:22" ht="14.45">
      <c r="B78" s="563"/>
      <c r="G78" s="591"/>
      <c r="H78" s="591"/>
      <c r="I78" s="591"/>
      <c r="J78" s="591"/>
      <c r="K78" s="591"/>
      <c r="L78" s="591"/>
      <c r="M78" s="591"/>
      <c r="N78" s="555"/>
      <c r="O78" s="555"/>
      <c r="P78" s="555"/>
      <c r="Q78" s="555"/>
      <c r="R78" s="555"/>
      <c r="S78" s="555"/>
      <c r="T78" s="555"/>
      <c r="U78" s="555"/>
      <c r="V78" s="555"/>
    </row>
    <row r="79" spans="1:22" ht="14.45">
      <c r="A79" s="558" t="s">
        <v>64</v>
      </c>
      <c r="B79" s="558"/>
      <c r="C79" s="558"/>
      <c r="D79" s="558"/>
      <c r="E79" s="558"/>
      <c r="F79" s="558"/>
      <c r="G79" s="558"/>
      <c r="H79" s="558"/>
      <c r="I79" s="558"/>
      <c r="J79" s="558"/>
      <c r="K79" s="558"/>
      <c r="L79" s="558"/>
      <c r="M79" s="558"/>
      <c r="N79" s="555"/>
      <c r="O79" s="555"/>
      <c r="P79" s="555"/>
      <c r="Q79" s="555"/>
      <c r="R79" s="555"/>
      <c r="S79" s="555"/>
      <c r="T79" s="555"/>
      <c r="U79" s="555"/>
      <c r="V79" s="555"/>
    </row>
    <row r="80" spans="1:22" ht="14.45">
      <c r="B80" s="563"/>
      <c r="F80" s="18"/>
      <c r="G80" s="555" t="s">
        <v>65</v>
      </c>
      <c r="I80" s="563"/>
      <c r="J80" s="563"/>
      <c r="K80" s="563"/>
      <c r="L80" s="563"/>
      <c r="M80" s="563"/>
      <c r="N80" s="555"/>
      <c r="O80" s="555"/>
      <c r="P80" s="555"/>
      <c r="Q80" s="555"/>
      <c r="R80" s="555"/>
      <c r="S80" s="555"/>
      <c r="T80" s="555"/>
      <c r="U80" s="555"/>
      <c r="V80" s="555"/>
    </row>
    <row r="81" spans="1:22" ht="14.45">
      <c r="B81" s="563"/>
      <c r="F81" s="19"/>
      <c r="G81" s="562" t="s">
        <v>66</v>
      </c>
      <c r="N81" s="555"/>
      <c r="O81" s="555"/>
      <c r="P81" s="555"/>
      <c r="Q81" s="555"/>
      <c r="R81" s="555"/>
      <c r="S81" s="555"/>
      <c r="T81" s="555"/>
      <c r="U81" s="555"/>
      <c r="V81" s="555"/>
    </row>
    <row r="82" spans="1:22" ht="14.45">
      <c r="B82" s="568" t="s">
        <v>9</v>
      </c>
      <c r="C82" s="569"/>
      <c r="D82" s="569"/>
      <c r="E82" s="569"/>
      <c r="F82" s="20"/>
      <c r="G82" s="594" t="s">
        <v>67</v>
      </c>
      <c r="H82" s="572"/>
      <c r="I82" s="569"/>
      <c r="J82" s="568"/>
      <c r="K82" s="568"/>
      <c r="L82" s="568"/>
      <c r="M82" s="568"/>
      <c r="N82" s="555"/>
      <c r="O82" s="555"/>
      <c r="P82" s="555"/>
      <c r="Q82" s="555"/>
      <c r="R82" s="555"/>
      <c r="S82" s="555"/>
      <c r="T82" s="555"/>
      <c r="U82" s="555"/>
      <c r="V82" s="555"/>
    </row>
    <row r="83" spans="1:22" ht="14.45">
      <c r="F83" s="563" t="s">
        <v>68</v>
      </c>
      <c r="K83" s="563"/>
      <c r="L83" s="563"/>
      <c r="M83" s="563"/>
      <c r="N83" s="555"/>
      <c r="O83" s="555"/>
      <c r="P83" s="555"/>
      <c r="Q83" s="555"/>
      <c r="R83" s="555"/>
      <c r="S83" s="555"/>
      <c r="T83" s="555"/>
      <c r="U83" s="555"/>
      <c r="V83" s="555"/>
    </row>
    <row r="84" spans="1:22" ht="14.45">
      <c r="B84" s="563"/>
      <c r="F84" s="18"/>
      <c r="G84" s="595" t="s">
        <v>69</v>
      </c>
      <c r="H84" s="595"/>
      <c r="I84" s="595"/>
      <c r="J84" s="595"/>
      <c r="K84" s="595"/>
      <c r="L84" s="595"/>
      <c r="M84" s="563"/>
      <c r="N84" s="555"/>
      <c r="O84" s="555"/>
      <c r="P84" s="555"/>
      <c r="Q84" s="555"/>
      <c r="R84" s="555"/>
      <c r="S84" s="555"/>
      <c r="T84" s="555"/>
      <c r="U84" s="555"/>
      <c r="V84" s="555"/>
    </row>
    <row r="85" spans="1:22" ht="14.45">
      <c r="F85" s="599"/>
      <c r="G85" s="591"/>
      <c r="H85" s="591"/>
      <c r="I85" s="591"/>
      <c r="J85" s="591"/>
      <c r="K85" s="591"/>
      <c r="L85" s="591"/>
      <c r="M85" s="591"/>
      <c r="N85" s="555"/>
      <c r="O85" s="555"/>
      <c r="P85" s="555"/>
      <c r="Q85" s="555"/>
      <c r="R85" s="555"/>
      <c r="S85" s="555"/>
      <c r="T85" s="555"/>
      <c r="U85" s="555"/>
      <c r="V85" s="555"/>
    </row>
    <row r="86" spans="1:22" ht="14.45">
      <c r="A86" s="558" t="s">
        <v>70</v>
      </c>
      <c r="B86" s="559"/>
      <c r="C86" s="559"/>
      <c r="D86" s="559"/>
      <c r="E86" s="559"/>
      <c r="F86" s="561"/>
      <c r="G86" s="561"/>
      <c r="H86" s="561"/>
      <c r="I86" s="561"/>
      <c r="J86" s="561"/>
      <c r="K86" s="561"/>
      <c r="L86" s="561"/>
      <c r="M86" s="561"/>
      <c r="N86" s="555"/>
      <c r="O86" s="555"/>
      <c r="P86" s="555"/>
      <c r="Q86" s="555"/>
      <c r="R86" s="555"/>
      <c r="S86" s="555"/>
      <c r="T86" s="555"/>
      <c r="U86" s="555"/>
      <c r="V86" s="555"/>
    </row>
    <row r="87" spans="1:22" ht="14.45">
      <c r="B87" s="563"/>
      <c r="F87" s="18"/>
      <c r="G87" s="555" t="s">
        <v>71</v>
      </c>
      <c r="I87" s="563"/>
      <c r="J87" s="563"/>
      <c r="K87" s="563"/>
      <c r="L87" s="563"/>
      <c r="M87" s="563"/>
      <c r="N87" s="555"/>
      <c r="O87" s="555"/>
      <c r="P87" s="555"/>
      <c r="Q87" s="555"/>
      <c r="R87" s="555"/>
      <c r="S87" s="555"/>
      <c r="T87" s="555"/>
      <c r="U87" s="555"/>
      <c r="V87" s="555"/>
    </row>
    <row r="88" spans="1:22" ht="14.45">
      <c r="B88" s="563"/>
      <c r="F88" s="18"/>
      <c r="G88" s="555" t="s">
        <v>72</v>
      </c>
      <c r="I88" s="563"/>
      <c r="J88" s="563"/>
      <c r="K88" s="563"/>
      <c r="L88" s="563"/>
      <c r="M88" s="563"/>
      <c r="N88" s="555"/>
      <c r="O88" s="555"/>
      <c r="P88" s="555"/>
      <c r="Q88" s="555"/>
      <c r="R88" s="555"/>
      <c r="S88" s="555"/>
      <c r="T88" s="555"/>
      <c r="U88" s="555"/>
      <c r="V88" s="555"/>
    </row>
    <row r="89" spans="1:22" ht="14.45">
      <c r="B89" s="563"/>
      <c r="F89" s="19"/>
      <c r="G89" s="562" t="s">
        <v>73</v>
      </c>
      <c r="N89" s="555"/>
      <c r="O89" s="555"/>
      <c r="P89" s="555"/>
      <c r="Q89" s="555"/>
      <c r="R89" s="555"/>
      <c r="S89" s="555"/>
      <c r="T89" s="555"/>
      <c r="U89" s="555"/>
      <c r="V89" s="555"/>
    </row>
    <row r="90" spans="1:22" ht="14.45">
      <c r="B90" s="568" t="s">
        <v>9</v>
      </c>
      <c r="C90" s="569"/>
      <c r="D90" s="569"/>
      <c r="E90" s="569"/>
      <c r="F90" s="20"/>
      <c r="G90" s="569" t="s">
        <v>74</v>
      </c>
      <c r="H90" s="572"/>
      <c r="I90" s="569"/>
      <c r="J90" s="568"/>
      <c r="K90" s="568"/>
      <c r="L90" s="568"/>
      <c r="M90" s="568"/>
      <c r="N90" s="555"/>
      <c r="O90" s="555"/>
      <c r="P90" s="555"/>
      <c r="Q90" s="555"/>
      <c r="R90" s="555"/>
      <c r="S90" s="555"/>
      <c r="T90" s="555"/>
      <c r="U90" s="555"/>
      <c r="V90" s="555"/>
    </row>
    <row r="91" spans="1:22" ht="14.45">
      <c r="F91" s="18"/>
      <c r="G91" s="1382" t="s">
        <v>75</v>
      </c>
      <c r="H91" s="1382"/>
      <c r="I91" s="1382"/>
      <c r="J91" s="1382"/>
      <c r="K91" s="1382"/>
      <c r="L91" s="1382"/>
      <c r="M91" s="1382"/>
      <c r="N91" s="555"/>
      <c r="O91" s="555"/>
      <c r="P91" s="555"/>
      <c r="Q91" s="555"/>
      <c r="R91" s="555"/>
      <c r="S91" s="555"/>
      <c r="T91" s="555"/>
      <c r="U91" s="555"/>
      <c r="V91" s="555"/>
    </row>
    <row r="92" spans="1:22" ht="14.45">
      <c r="F92" s="18"/>
      <c r="G92" s="1382" t="s">
        <v>76</v>
      </c>
      <c r="H92" s="1382"/>
      <c r="I92" s="1382"/>
      <c r="J92" s="1382"/>
      <c r="K92" s="1382"/>
      <c r="L92" s="1382"/>
      <c r="M92" s="1382"/>
      <c r="N92" s="555"/>
      <c r="O92" s="555"/>
      <c r="P92" s="555"/>
      <c r="Q92" s="555"/>
      <c r="R92" s="555"/>
      <c r="S92" s="555"/>
      <c r="T92" s="555"/>
      <c r="U92" s="555"/>
      <c r="V92" s="555"/>
    </row>
    <row r="93" spans="1:22" ht="14.45">
      <c r="F93" s="18"/>
      <c r="G93" s="1382" t="s">
        <v>77</v>
      </c>
      <c r="H93" s="1382"/>
      <c r="I93" s="1382"/>
      <c r="J93" s="1382"/>
      <c r="K93" s="1382"/>
      <c r="L93" s="1382"/>
      <c r="M93" s="1382"/>
      <c r="N93" s="555"/>
      <c r="O93" s="555"/>
      <c r="P93" s="555"/>
      <c r="Q93" s="555"/>
      <c r="R93" s="555"/>
      <c r="S93" s="555"/>
      <c r="T93" s="555"/>
      <c r="U93" s="555"/>
      <c r="V93" s="555"/>
    </row>
    <row r="94" spans="1:22" ht="15" customHeight="1">
      <c r="F94" s="19"/>
      <c r="G94" s="1382" t="s">
        <v>78</v>
      </c>
      <c r="H94" s="1382"/>
      <c r="I94" s="1382"/>
      <c r="J94" s="1382"/>
      <c r="K94" s="1382"/>
      <c r="L94" s="1382"/>
      <c r="M94" s="1382"/>
      <c r="N94" s="555"/>
      <c r="O94" s="555"/>
      <c r="P94" s="555"/>
      <c r="Q94" s="555"/>
      <c r="R94" s="555"/>
      <c r="S94" s="555"/>
      <c r="T94" s="555"/>
      <c r="U94" s="555"/>
      <c r="V94" s="555"/>
    </row>
    <row r="95" spans="1:22" ht="15" customHeight="1">
      <c r="F95" s="1389"/>
      <c r="G95" s="1391" t="s">
        <v>79</v>
      </c>
      <c r="H95" s="1391"/>
      <c r="I95" s="1391"/>
      <c r="J95" s="1391"/>
      <c r="K95" s="1391"/>
      <c r="L95" s="1391"/>
      <c r="M95" s="1391"/>
      <c r="N95" s="555"/>
      <c r="O95" s="555"/>
      <c r="P95" s="555"/>
      <c r="Q95" s="555"/>
      <c r="R95" s="555"/>
      <c r="S95" s="555"/>
      <c r="T95" s="555"/>
      <c r="U95" s="555"/>
      <c r="V95" s="555"/>
    </row>
    <row r="96" spans="1:22" ht="14.45">
      <c r="F96" s="1390"/>
      <c r="G96" s="1391"/>
      <c r="H96" s="1391"/>
      <c r="I96" s="1391"/>
      <c r="J96" s="1391"/>
      <c r="K96" s="1391"/>
      <c r="L96" s="1391"/>
      <c r="M96" s="1391"/>
      <c r="N96" s="555"/>
      <c r="O96" s="555"/>
      <c r="P96" s="555"/>
      <c r="Q96" s="555"/>
      <c r="R96" s="555"/>
      <c r="S96" s="555"/>
      <c r="T96" s="555"/>
      <c r="U96" s="555"/>
      <c r="V96" s="555"/>
    </row>
    <row r="97" spans="1:22" ht="14.45">
      <c r="F97" s="563" t="s">
        <v>80</v>
      </c>
      <c r="G97" s="596"/>
      <c r="H97" s="596"/>
      <c r="I97" s="596"/>
      <c r="J97" s="596"/>
      <c r="K97" s="596"/>
      <c r="L97" s="596"/>
      <c r="M97" s="596"/>
      <c r="N97" s="555"/>
      <c r="O97" s="555"/>
      <c r="P97" s="555"/>
      <c r="Q97" s="555"/>
      <c r="R97" s="555"/>
      <c r="S97" s="555"/>
      <c r="T97" s="555"/>
      <c r="U97" s="555"/>
      <c r="V97" s="555"/>
    </row>
    <row r="98" spans="1:22" ht="14.45">
      <c r="F98" s="18"/>
      <c r="G98" s="1382" t="s">
        <v>81</v>
      </c>
      <c r="H98" s="1382"/>
      <c r="I98" s="1382"/>
      <c r="J98" s="1382"/>
      <c r="K98" s="1382"/>
      <c r="L98" s="1382"/>
      <c r="M98" s="1382"/>
      <c r="N98" s="555"/>
      <c r="O98" s="555"/>
      <c r="P98" s="555"/>
      <c r="Q98" s="555"/>
      <c r="R98" s="555"/>
      <c r="S98" s="555"/>
      <c r="T98" s="555"/>
      <c r="U98" s="555"/>
      <c r="V98" s="555"/>
    </row>
    <row r="99" spans="1:22" ht="14.45">
      <c r="F99" s="18"/>
      <c r="G99" s="571" t="s">
        <v>82</v>
      </c>
      <c r="H99" s="571"/>
      <c r="I99" s="571"/>
      <c r="J99" s="571"/>
      <c r="K99" s="571"/>
      <c r="L99" s="571"/>
      <c r="M99" s="571"/>
      <c r="N99" s="555"/>
      <c r="O99" s="555"/>
      <c r="P99" s="555"/>
      <c r="Q99" s="555"/>
      <c r="R99" s="555"/>
      <c r="S99" s="555"/>
      <c r="T99" s="555"/>
      <c r="U99" s="555"/>
      <c r="V99" s="555"/>
    </row>
    <row r="100" spans="1:22" ht="14.45">
      <c r="F100" s="18"/>
      <c r="G100" s="571" t="s">
        <v>83</v>
      </c>
      <c r="H100" s="571"/>
      <c r="I100" s="571"/>
      <c r="J100" s="571"/>
      <c r="K100" s="571"/>
      <c r="L100" s="571"/>
      <c r="M100" s="571"/>
      <c r="N100" s="555"/>
      <c r="O100" s="555"/>
      <c r="P100" s="555"/>
      <c r="Q100" s="555"/>
      <c r="R100" s="555"/>
      <c r="S100" s="555"/>
      <c r="T100" s="555"/>
      <c r="U100" s="555"/>
      <c r="V100" s="555"/>
    </row>
    <row r="101" spans="1:22" ht="14.45">
      <c r="F101" s="563" t="s">
        <v>84</v>
      </c>
      <c r="G101" s="571"/>
      <c r="H101" s="571"/>
      <c r="I101" s="571"/>
      <c r="J101" s="571"/>
      <c r="K101" s="571"/>
      <c r="L101" s="571"/>
      <c r="M101" s="571"/>
      <c r="N101" s="555"/>
      <c r="O101" s="555"/>
      <c r="P101" s="555"/>
      <c r="Q101" s="555"/>
      <c r="R101" s="555"/>
      <c r="S101" s="555"/>
      <c r="T101" s="555"/>
      <c r="U101" s="555"/>
      <c r="V101" s="555"/>
    </row>
    <row r="102" spans="1:22" ht="14.45">
      <c r="F102" s="18"/>
      <c r="G102" s="571" t="s">
        <v>85</v>
      </c>
      <c r="H102" s="571"/>
      <c r="I102" s="571"/>
      <c r="J102" s="571"/>
      <c r="K102" s="571"/>
      <c r="L102" s="571"/>
      <c r="M102" s="571"/>
      <c r="N102" s="555"/>
      <c r="O102" s="555"/>
      <c r="P102" s="555"/>
      <c r="Q102" s="555"/>
      <c r="R102" s="555"/>
      <c r="S102" s="555"/>
      <c r="T102" s="555"/>
      <c r="U102" s="555"/>
      <c r="V102" s="555"/>
    </row>
    <row r="103" spans="1:22" ht="14.45">
      <c r="F103" s="18"/>
      <c r="G103" s="571" t="s">
        <v>86</v>
      </c>
      <c r="H103" s="571"/>
      <c r="I103" s="571"/>
      <c r="J103" s="571"/>
      <c r="K103" s="571"/>
      <c r="L103" s="571"/>
      <c r="M103" s="571"/>
      <c r="N103" s="555"/>
      <c r="O103" s="555"/>
      <c r="P103" s="555"/>
      <c r="Q103" s="555"/>
      <c r="R103" s="555"/>
      <c r="S103" s="555"/>
      <c r="T103" s="555"/>
      <c r="U103" s="555"/>
      <c r="V103" s="555"/>
    </row>
    <row r="104" spans="1:22" ht="14.45">
      <c r="F104" s="18"/>
      <c r="G104" s="571" t="s">
        <v>87</v>
      </c>
      <c r="H104" s="571"/>
      <c r="I104" s="571"/>
      <c r="J104" s="571"/>
      <c r="K104" s="571"/>
      <c r="L104" s="571"/>
      <c r="M104" s="571"/>
      <c r="N104" s="555"/>
      <c r="O104" s="555"/>
      <c r="P104" s="555"/>
      <c r="Q104" s="555"/>
      <c r="R104" s="555"/>
      <c r="S104" s="555"/>
      <c r="T104" s="555"/>
      <c r="U104" s="555"/>
      <c r="V104" s="555"/>
    </row>
    <row r="105" spans="1:22" ht="14.45">
      <c r="F105" s="18"/>
      <c r="G105" s="571" t="s">
        <v>88</v>
      </c>
      <c r="H105" s="571"/>
      <c r="I105" s="571"/>
      <c r="J105" s="571"/>
      <c r="K105" s="571"/>
      <c r="L105" s="571"/>
      <c r="M105" s="571"/>
      <c r="N105" s="555"/>
      <c r="O105" s="555"/>
      <c r="P105" s="555"/>
      <c r="Q105" s="555"/>
      <c r="R105" s="555"/>
      <c r="S105" s="555"/>
      <c r="T105" s="555"/>
      <c r="U105" s="555"/>
      <c r="V105" s="555"/>
    </row>
    <row r="106" spans="1:22" ht="14.45">
      <c r="F106" s="18"/>
      <c r="G106" s="571" t="s">
        <v>89</v>
      </c>
      <c r="H106" s="571"/>
      <c r="I106" s="571"/>
      <c r="J106" s="571"/>
      <c r="K106" s="571"/>
      <c r="L106" s="571"/>
      <c r="M106" s="571"/>
      <c r="N106" s="555"/>
      <c r="O106" s="555"/>
      <c r="P106" s="555"/>
      <c r="Q106" s="555"/>
      <c r="R106" s="555"/>
      <c r="S106" s="555"/>
      <c r="T106" s="555"/>
      <c r="U106" s="555"/>
      <c r="V106" s="555"/>
    </row>
    <row r="107" spans="1:22" ht="14.45">
      <c r="F107" s="18"/>
      <c r="G107" s="571" t="s">
        <v>90</v>
      </c>
      <c r="H107" s="571"/>
      <c r="I107" s="571"/>
      <c r="J107" s="571"/>
      <c r="K107" s="571"/>
      <c r="L107" s="571"/>
      <c r="M107" s="571"/>
      <c r="N107" s="555"/>
      <c r="O107" s="555"/>
      <c r="P107" s="555"/>
      <c r="Q107" s="555"/>
      <c r="R107" s="555"/>
      <c r="S107" s="555"/>
      <c r="T107" s="555"/>
      <c r="U107" s="555"/>
      <c r="V107" s="555"/>
    </row>
    <row r="108" spans="1:22" ht="14.45">
      <c r="F108" s="563"/>
      <c r="H108" s="573"/>
      <c r="J108" s="563"/>
      <c r="K108" s="563"/>
      <c r="L108" s="563"/>
      <c r="M108" s="591"/>
      <c r="N108" s="555"/>
      <c r="O108" s="555"/>
      <c r="P108" s="555"/>
      <c r="Q108" s="555"/>
      <c r="R108" s="555"/>
      <c r="S108" s="555"/>
      <c r="T108" s="555"/>
      <c r="U108" s="555"/>
      <c r="V108" s="555"/>
    </row>
    <row r="109" spans="1:22" ht="14.45">
      <c r="A109" s="558" t="s">
        <v>91</v>
      </c>
      <c r="B109" s="558"/>
      <c r="C109" s="558"/>
      <c r="D109" s="558"/>
      <c r="E109" s="558"/>
      <c r="F109" s="558"/>
      <c r="G109" s="558"/>
      <c r="H109" s="558"/>
      <c r="I109" s="558"/>
      <c r="J109" s="558"/>
      <c r="K109" s="558"/>
      <c r="L109" s="558"/>
      <c r="M109" s="558"/>
      <c r="N109" s="555"/>
      <c r="O109" s="555"/>
      <c r="P109" s="555"/>
      <c r="Q109" s="555"/>
      <c r="R109" s="555"/>
      <c r="S109" s="555"/>
      <c r="T109" s="555"/>
      <c r="U109" s="555"/>
      <c r="V109" s="555"/>
    </row>
    <row r="110" spans="1:22" ht="14.45">
      <c r="B110" s="588"/>
      <c r="C110" s="586"/>
      <c r="D110" s="586"/>
      <c r="E110" s="600"/>
      <c r="F110" s="21"/>
      <c r="G110" s="586" t="s">
        <v>92</v>
      </c>
      <c r="H110" s="586"/>
      <c r="I110" s="588"/>
      <c r="J110" s="588"/>
      <c r="K110" s="588"/>
      <c r="L110" s="588"/>
      <c r="M110" s="588"/>
      <c r="N110" s="555"/>
      <c r="O110" s="555"/>
      <c r="P110" s="555"/>
      <c r="Q110" s="555"/>
      <c r="R110" s="555"/>
      <c r="S110" s="555"/>
      <c r="T110" s="555"/>
      <c r="U110" s="555"/>
      <c r="V110" s="555"/>
    </row>
    <row r="111" spans="1:22" ht="15" customHeight="1">
      <c r="B111" s="597" t="s">
        <v>9</v>
      </c>
      <c r="D111" s="598"/>
      <c r="F111" s="563" t="s">
        <v>93</v>
      </c>
      <c r="N111" s="555"/>
      <c r="O111" s="555"/>
      <c r="P111" s="555"/>
      <c r="Q111" s="555"/>
      <c r="R111" s="555"/>
      <c r="S111" s="555"/>
      <c r="T111" s="555"/>
      <c r="U111" s="555"/>
      <c r="V111" s="555"/>
    </row>
    <row r="112" spans="1:22" ht="15" customHeight="1">
      <c r="B112" s="597"/>
      <c r="D112" s="598"/>
      <c r="F112" s="18"/>
      <c r="G112" s="571" t="s">
        <v>94</v>
      </c>
      <c r="H112" s="592"/>
      <c r="I112" s="592"/>
      <c r="J112" s="592"/>
      <c r="K112" s="592"/>
      <c r="L112" s="592"/>
      <c r="M112" s="592"/>
      <c r="N112" s="555"/>
      <c r="O112" s="555"/>
      <c r="P112" s="555"/>
      <c r="Q112" s="555"/>
      <c r="R112" s="555"/>
      <c r="S112" s="555"/>
      <c r="T112" s="555"/>
      <c r="U112" s="555"/>
      <c r="V112" s="555"/>
    </row>
    <row r="113" spans="2:22" ht="15" customHeight="1">
      <c r="B113" s="597"/>
      <c r="D113" s="598"/>
      <c r="F113" s="18"/>
      <c r="G113" s="571" t="s">
        <v>95</v>
      </c>
      <c r="N113" s="555"/>
      <c r="O113" s="555"/>
      <c r="P113" s="555"/>
      <c r="Q113" s="555"/>
      <c r="R113" s="555"/>
      <c r="S113" s="555"/>
      <c r="T113" s="555"/>
      <c r="U113" s="555"/>
      <c r="V113" s="555"/>
    </row>
    <row r="114" spans="2:22" ht="15" customHeight="1">
      <c r="D114" s="598"/>
      <c r="F114" s="1392" t="s">
        <v>96</v>
      </c>
      <c r="G114" s="1392"/>
      <c r="H114" s="1392"/>
      <c r="I114" s="1392"/>
      <c r="J114" s="1392"/>
      <c r="K114" s="1392"/>
      <c r="L114" s="1392"/>
      <c r="M114" s="1392"/>
      <c r="N114" s="555"/>
      <c r="O114" s="555"/>
      <c r="P114" s="555"/>
      <c r="Q114" s="555"/>
      <c r="R114" s="555"/>
      <c r="S114" s="555"/>
      <c r="T114" s="555"/>
      <c r="U114" s="555"/>
      <c r="V114" s="555"/>
    </row>
    <row r="115" spans="2:22" ht="14.45">
      <c r="F115" s="18"/>
      <c r="G115" s="571" t="s">
        <v>97</v>
      </c>
      <c r="H115" s="571"/>
      <c r="I115" s="571"/>
      <c r="J115" s="571"/>
      <c r="K115" s="571"/>
      <c r="L115" s="571"/>
      <c r="M115" s="571"/>
      <c r="N115" s="555"/>
      <c r="O115" s="555"/>
      <c r="P115" s="555"/>
      <c r="Q115" s="555"/>
      <c r="R115" s="555"/>
      <c r="S115" s="555"/>
      <c r="T115" s="555"/>
      <c r="U115" s="555"/>
      <c r="V115" s="555"/>
    </row>
    <row r="116" spans="2:22" ht="32.25" customHeight="1">
      <c r="F116" s="18"/>
      <c r="G116" s="1388" t="s">
        <v>98</v>
      </c>
      <c r="H116" s="1388"/>
      <c r="I116" s="1388"/>
      <c r="J116" s="1388"/>
      <c r="K116" s="1388"/>
      <c r="L116" s="1388"/>
      <c r="M116" s="1388"/>
      <c r="N116" s="555"/>
      <c r="O116" s="555"/>
      <c r="P116" s="555"/>
      <c r="Q116" s="555"/>
      <c r="R116" s="555"/>
      <c r="S116" s="555"/>
      <c r="T116" s="555"/>
      <c r="U116" s="555"/>
      <c r="V116" s="555"/>
    </row>
    <row r="117" spans="2:22" ht="32.25" customHeight="1">
      <c r="F117" s="18"/>
      <c r="G117" s="1388" t="s">
        <v>99</v>
      </c>
      <c r="H117" s="1388"/>
      <c r="I117" s="1388"/>
      <c r="J117" s="1388"/>
      <c r="K117" s="1388"/>
      <c r="L117" s="1388"/>
      <c r="M117" s="1388"/>
      <c r="N117" s="555"/>
      <c r="O117" s="555"/>
      <c r="P117" s="555"/>
      <c r="Q117" s="555"/>
      <c r="R117" s="555"/>
      <c r="S117" s="555"/>
      <c r="T117" s="555"/>
      <c r="U117" s="555"/>
      <c r="V117" s="555"/>
    </row>
    <row r="118" spans="2:22" ht="15.75" customHeight="1">
      <c r="F118" s="563" t="s">
        <v>100</v>
      </c>
      <c r="N118" s="555"/>
      <c r="O118" s="555"/>
      <c r="P118" s="555"/>
      <c r="Q118" s="555"/>
      <c r="R118" s="555"/>
      <c r="S118" s="555"/>
      <c r="T118" s="555"/>
      <c r="U118" s="555"/>
      <c r="V118" s="555"/>
    </row>
    <row r="119" spans="2:22" ht="31.5" customHeight="1">
      <c r="F119" s="18"/>
      <c r="G119" s="1388" t="s">
        <v>101</v>
      </c>
      <c r="H119" s="1388"/>
      <c r="I119" s="1388"/>
      <c r="J119" s="1388"/>
      <c r="K119" s="1388"/>
      <c r="L119" s="1388"/>
      <c r="M119" s="1388"/>
      <c r="N119" s="555"/>
      <c r="O119" s="555"/>
      <c r="P119" s="555"/>
      <c r="Q119" s="555"/>
      <c r="R119" s="555"/>
      <c r="S119" s="555"/>
      <c r="T119" s="555"/>
      <c r="U119" s="555"/>
      <c r="V119" s="555"/>
    </row>
    <row r="120" spans="2:22" ht="15.75" customHeight="1">
      <c r="F120" s="18"/>
      <c r="G120" s="555" t="s">
        <v>102</v>
      </c>
      <c r="N120" s="555"/>
      <c r="O120" s="555"/>
      <c r="P120" s="555"/>
      <c r="Q120" s="555"/>
      <c r="R120" s="555"/>
      <c r="S120" s="555"/>
      <c r="T120" s="555"/>
      <c r="U120" s="555"/>
      <c r="V120" s="555"/>
    </row>
    <row r="121" spans="2:22" ht="15.75" customHeight="1">
      <c r="F121" s="18"/>
      <c r="G121" s="555" t="s">
        <v>103</v>
      </c>
      <c r="N121" s="555"/>
      <c r="O121" s="555"/>
      <c r="P121" s="555"/>
      <c r="Q121" s="555"/>
      <c r="R121" s="555"/>
      <c r="S121" s="555"/>
      <c r="T121" s="555"/>
      <c r="U121" s="555"/>
      <c r="V121" s="555"/>
    </row>
    <row r="122" spans="2:22" ht="15" customHeight="1">
      <c r="F122" s="563" t="s">
        <v>104</v>
      </c>
      <c r="N122" s="555"/>
      <c r="O122" s="555"/>
      <c r="P122" s="555"/>
      <c r="Q122" s="555"/>
      <c r="R122" s="555"/>
      <c r="S122" s="555"/>
      <c r="T122" s="555"/>
      <c r="U122" s="555"/>
      <c r="V122" s="555"/>
    </row>
    <row r="123" spans="2:22" ht="15.75" customHeight="1">
      <c r="F123" s="18"/>
      <c r="G123" s="555" t="s">
        <v>105</v>
      </c>
      <c r="N123" s="555"/>
      <c r="O123" s="555"/>
      <c r="P123" s="555"/>
      <c r="Q123" s="555"/>
      <c r="R123" s="555"/>
      <c r="S123" s="555"/>
      <c r="T123" s="555"/>
      <c r="U123" s="555"/>
      <c r="V123" s="555"/>
    </row>
    <row r="124" spans="2:22" ht="14.45">
      <c r="F124" s="18"/>
      <c r="G124" s="555" t="s">
        <v>106</v>
      </c>
      <c r="N124" s="555"/>
      <c r="O124" s="555"/>
      <c r="P124" s="555"/>
      <c r="Q124" s="555"/>
      <c r="R124" s="555"/>
      <c r="S124" s="555"/>
      <c r="T124" s="555"/>
      <c r="U124" s="555"/>
      <c r="V124" s="555"/>
    </row>
    <row r="125" spans="2:22" ht="15.75" customHeight="1">
      <c r="F125" s="18"/>
      <c r="G125" s="555" t="s">
        <v>107</v>
      </c>
      <c r="N125" s="555"/>
      <c r="O125" s="555"/>
      <c r="P125" s="555"/>
      <c r="Q125" s="555"/>
      <c r="R125" s="555"/>
      <c r="S125" s="555"/>
      <c r="T125" s="555"/>
      <c r="U125" s="555"/>
      <c r="V125" s="555"/>
    </row>
    <row r="126" spans="2:22" ht="15.75" customHeight="1">
      <c r="F126" s="563" t="s">
        <v>108</v>
      </c>
      <c r="N126" s="555"/>
      <c r="O126" s="555"/>
      <c r="P126" s="555"/>
      <c r="Q126" s="555"/>
      <c r="R126" s="555"/>
      <c r="S126" s="555"/>
      <c r="T126" s="555"/>
      <c r="U126" s="555"/>
      <c r="V126" s="555"/>
    </row>
    <row r="127" spans="2:22" ht="30" customHeight="1">
      <c r="F127" s="18"/>
      <c r="G127" s="1388" t="s">
        <v>109</v>
      </c>
      <c r="H127" s="1388"/>
      <c r="I127" s="1388"/>
      <c r="J127" s="1388"/>
      <c r="K127" s="1388"/>
      <c r="L127" s="1388"/>
      <c r="M127" s="1388"/>
      <c r="N127" s="555"/>
      <c r="O127" s="555"/>
      <c r="P127" s="555"/>
      <c r="Q127" s="555"/>
      <c r="R127" s="555"/>
      <c r="S127" s="555"/>
      <c r="T127" s="555"/>
      <c r="U127" s="555"/>
      <c r="V127" s="555"/>
    </row>
    <row r="128" spans="2:22" ht="15.75" customHeight="1">
      <c r="F128" s="563" t="s">
        <v>110</v>
      </c>
      <c r="N128" s="555"/>
      <c r="O128" s="555"/>
      <c r="P128" s="555"/>
      <c r="Q128" s="555"/>
      <c r="R128" s="555"/>
      <c r="S128" s="555"/>
      <c r="T128" s="555"/>
      <c r="U128" s="555"/>
      <c r="V128" s="555"/>
    </row>
    <row r="129" spans="6:22" ht="15.75" customHeight="1">
      <c r="F129" s="18"/>
      <c r="G129" s="555" t="s">
        <v>111</v>
      </c>
      <c r="N129" s="555"/>
      <c r="O129" s="555"/>
      <c r="P129" s="555"/>
      <c r="Q129" s="555"/>
      <c r="R129" s="555"/>
      <c r="S129" s="555"/>
      <c r="T129" s="555"/>
      <c r="U129" s="555"/>
      <c r="V129" s="555"/>
    </row>
    <row r="130" spans="6:22" ht="15.75" customHeight="1">
      <c r="F130" s="18"/>
      <c r="G130" s="555" t="s">
        <v>112</v>
      </c>
      <c r="N130" s="555"/>
      <c r="O130" s="555"/>
      <c r="P130" s="555"/>
      <c r="Q130" s="555"/>
      <c r="R130" s="555"/>
      <c r="S130" s="555"/>
      <c r="T130" s="555"/>
      <c r="U130" s="555"/>
      <c r="V130" s="555"/>
    </row>
    <row r="131" spans="6:22" ht="15.75" customHeight="1">
      <c r="F131" s="563" t="s">
        <v>113</v>
      </c>
      <c r="N131" s="555"/>
      <c r="O131" s="555"/>
      <c r="P131" s="555"/>
      <c r="Q131" s="555"/>
      <c r="R131" s="555"/>
      <c r="S131" s="555"/>
      <c r="T131" s="555"/>
      <c r="U131" s="555"/>
      <c r="V131" s="555"/>
    </row>
    <row r="132" spans="6:22" ht="15.75" customHeight="1">
      <c r="F132" s="18"/>
      <c r="G132" s="555" t="s">
        <v>114</v>
      </c>
      <c r="N132" s="555"/>
      <c r="O132" s="555"/>
      <c r="P132" s="555"/>
      <c r="Q132" s="555"/>
      <c r="R132" s="555"/>
      <c r="S132" s="555"/>
      <c r="T132" s="555"/>
      <c r="U132" s="555"/>
      <c r="V132" s="555"/>
    </row>
    <row r="133" spans="6:22" ht="15.75" customHeight="1">
      <c r="F133" s="563" t="s">
        <v>115</v>
      </c>
      <c r="N133" s="555"/>
      <c r="O133" s="555"/>
      <c r="P133" s="555"/>
      <c r="Q133" s="555"/>
      <c r="R133" s="555"/>
      <c r="S133" s="555"/>
      <c r="T133" s="555"/>
      <c r="U133" s="555"/>
      <c r="V133" s="555"/>
    </row>
    <row r="134" spans="6:22" ht="15.75" customHeight="1">
      <c r="F134" s="18"/>
      <c r="G134" s="555" t="s">
        <v>116</v>
      </c>
      <c r="N134" s="555"/>
      <c r="O134" s="555"/>
      <c r="P134" s="555"/>
      <c r="Q134" s="555"/>
      <c r="R134" s="555"/>
      <c r="S134" s="555"/>
      <c r="T134" s="555"/>
      <c r="U134" s="555"/>
      <c r="V134" s="555"/>
    </row>
    <row r="135" spans="6:22" ht="15.75" customHeight="1">
      <c r="F135" s="563" t="s">
        <v>117</v>
      </c>
      <c r="N135" s="555"/>
      <c r="O135" s="555"/>
      <c r="P135" s="555"/>
      <c r="Q135" s="555"/>
      <c r="R135" s="555"/>
      <c r="S135" s="555"/>
      <c r="T135" s="555"/>
      <c r="U135" s="555"/>
      <c r="V135" s="555"/>
    </row>
    <row r="136" spans="6:22" ht="15.75" customHeight="1">
      <c r="F136" s="18"/>
      <c r="G136" s="555" t="s">
        <v>118</v>
      </c>
      <c r="N136" s="555"/>
      <c r="O136" s="555"/>
      <c r="P136" s="555"/>
      <c r="Q136" s="555"/>
      <c r="R136" s="555"/>
      <c r="S136" s="555"/>
      <c r="T136" s="555"/>
      <c r="U136" s="555"/>
      <c r="V136" s="555"/>
    </row>
    <row r="137" spans="6:22" ht="15.75" customHeight="1">
      <c r="F137" s="563" t="s">
        <v>119</v>
      </c>
      <c r="N137" s="555"/>
      <c r="O137" s="555"/>
      <c r="P137" s="555"/>
      <c r="Q137" s="555"/>
      <c r="R137" s="555"/>
      <c r="S137" s="555"/>
      <c r="T137" s="555"/>
      <c r="U137" s="555"/>
      <c r="V137" s="555"/>
    </row>
    <row r="138" spans="6:22" ht="15.75" customHeight="1">
      <c r="F138" s="18"/>
      <c r="G138" s="555" t="s">
        <v>118</v>
      </c>
      <c r="N138" s="555"/>
      <c r="O138" s="555"/>
      <c r="P138" s="555"/>
      <c r="Q138" s="555"/>
      <c r="R138" s="555"/>
      <c r="S138" s="555"/>
      <c r="T138" s="555"/>
      <c r="U138" s="555"/>
      <c r="V138" s="555"/>
    </row>
    <row r="139" spans="6:22" ht="15.75" customHeight="1">
      <c r="F139" s="563" t="s">
        <v>120</v>
      </c>
      <c r="N139" s="555"/>
      <c r="O139" s="555"/>
      <c r="P139" s="555"/>
      <c r="Q139" s="555"/>
      <c r="R139" s="555"/>
      <c r="S139" s="555"/>
      <c r="T139" s="555"/>
      <c r="U139" s="555"/>
      <c r="V139" s="555"/>
    </row>
    <row r="140" spans="6:22" ht="15.75" customHeight="1">
      <c r="F140" s="18"/>
      <c r="G140" s="555" t="s">
        <v>121</v>
      </c>
      <c r="N140" s="555"/>
      <c r="O140" s="555"/>
      <c r="P140" s="555"/>
      <c r="Q140" s="555"/>
      <c r="R140" s="555"/>
      <c r="S140" s="555"/>
      <c r="T140" s="555"/>
      <c r="U140" s="555"/>
      <c r="V140" s="555"/>
    </row>
    <row r="141" spans="6:22" ht="15.75" customHeight="1">
      <c r="N141" s="555"/>
      <c r="O141" s="555"/>
      <c r="P141" s="555"/>
      <c r="Q141" s="555"/>
      <c r="R141" s="555"/>
      <c r="S141" s="555"/>
      <c r="T141" s="555"/>
      <c r="U141" s="555"/>
      <c r="V141" s="555"/>
    </row>
    <row r="142" spans="6:22" ht="15.75" customHeight="1">
      <c r="N142" s="555"/>
      <c r="O142" s="555"/>
      <c r="P142" s="555"/>
      <c r="Q142" s="555"/>
      <c r="R142" s="555"/>
      <c r="S142" s="555"/>
      <c r="T142" s="555"/>
      <c r="U142" s="555"/>
      <c r="V142" s="555"/>
    </row>
    <row r="143" spans="6:22" ht="15.75" customHeight="1">
      <c r="N143" s="555"/>
      <c r="O143" s="555"/>
      <c r="P143" s="555"/>
      <c r="Q143" s="555"/>
      <c r="R143" s="555"/>
      <c r="S143" s="555"/>
      <c r="T143" s="555"/>
      <c r="U143" s="555"/>
      <c r="V143" s="555"/>
    </row>
    <row r="144" spans="6:22" ht="15.75" customHeight="1">
      <c r="N144" s="555"/>
      <c r="O144" s="555"/>
      <c r="P144" s="555"/>
      <c r="Q144" s="555"/>
      <c r="R144" s="555"/>
      <c r="S144" s="555"/>
      <c r="T144" s="555"/>
      <c r="U144" s="555"/>
      <c r="V144" s="555"/>
    </row>
    <row r="145" spans="1:22" ht="15.75" customHeight="1">
      <c r="N145" s="555"/>
      <c r="O145" s="555"/>
      <c r="P145" s="555"/>
      <c r="Q145" s="555"/>
      <c r="R145" s="555"/>
      <c r="S145" s="555"/>
      <c r="T145" s="555"/>
      <c r="U145" s="555"/>
      <c r="V145" s="555"/>
    </row>
    <row r="146" spans="1:22" ht="15.75" customHeight="1">
      <c r="N146" s="555"/>
      <c r="O146" s="555"/>
      <c r="P146" s="555"/>
      <c r="Q146" s="555"/>
      <c r="R146" s="555"/>
      <c r="S146" s="555"/>
      <c r="T146" s="555"/>
      <c r="U146" s="555"/>
      <c r="V146" s="555"/>
    </row>
    <row r="147" spans="1:22">
      <c r="F147" s="554"/>
      <c r="G147" s="554"/>
      <c r="H147" s="554"/>
      <c r="I147" s="554"/>
      <c r="J147" s="554"/>
      <c r="K147" s="554"/>
      <c r="L147" s="554"/>
      <c r="M147" s="554"/>
      <c r="N147" s="555"/>
      <c r="O147" s="555"/>
      <c r="P147" s="555"/>
      <c r="Q147" s="555"/>
      <c r="R147" s="555"/>
      <c r="S147" s="555"/>
      <c r="T147" s="555"/>
      <c r="U147" s="555"/>
      <c r="V147" s="555"/>
    </row>
    <row r="148" spans="1:22">
      <c r="F148" s="554"/>
      <c r="G148" s="554"/>
      <c r="H148" s="554"/>
      <c r="I148" s="554"/>
      <c r="J148" s="554"/>
      <c r="K148" s="554"/>
      <c r="L148" s="554"/>
      <c r="M148" s="554"/>
      <c r="N148" s="555"/>
      <c r="O148" s="555"/>
      <c r="P148" s="555"/>
      <c r="Q148" s="555"/>
      <c r="R148" s="555"/>
      <c r="S148" s="555"/>
      <c r="T148" s="555"/>
      <c r="U148" s="555"/>
      <c r="V148" s="555"/>
    </row>
    <row r="149" spans="1:22">
      <c r="F149" s="554"/>
      <c r="G149" s="554"/>
      <c r="H149" s="554"/>
      <c r="I149" s="554"/>
      <c r="J149" s="554"/>
      <c r="K149" s="554"/>
      <c r="L149" s="554"/>
      <c r="M149" s="554"/>
      <c r="N149" s="555"/>
      <c r="O149" s="555"/>
      <c r="P149" s="555"/>
      <c r="Q149" s="555"/>
      <c r="R149" s="555"/>
      <c r="S149" s="555"/>
      <c r="T149" s="555"/>
      <c r="U149" s="555"/>
      <c r="V149" s="555"/>
    </row>
    <row r="150" spans="1:22">
      <c r="F150" s="554"/>
      <c r="G150" s="554"/>
      <c r="H150" s="554"/>
      <c r="I150" s="554"/>
      <c r="J150" s="554"/>
      <c r="K150" s="554"/>
      <c r="L150" s="554"/>
      <c r="M150" s="554"/>
      <c r="N150" s="555"/>
      <c r="O150" s="555"/>
      <c r="P150" s="555"/>
      <c r="Q150" s="555"/>
      <c r="R150" s="555"/>
      <c r="S150" s="555"/>
      <c r="T150" s="555"/>
      <c r="U150" s="555"/>
      <c r="V150" s="555"/>
    </row>
    <row r="151" spans="1:22">
      <c r="F151" s="554"/>
      <c r="G151" s="554"/>
      <c r="H151" s="554"/>
      <c r="I151" s="554"/>
      <c r="J151" s="554"/>
      <c r="K151" s="554"/>
      <c r="L151" s="554"/>
      <c r="M151" s="554"/>
      <c r="N151" s="555"/>
      <c r="O151" s="555"/>
      <c r="P151" s="555"/>
      <c r="Q151" s="555"/>
      <c r="R151" s="555"/>
      <c r="S151" s="555"/>
      <c r="T151" s="555"/>
      <c r="U151" s="555"/>
      <c r="V151" s="555"/>
    </row>
    <row r="152" spans="1:22">
      <c r="F152" s="554"/>
      <c r="G152" s="554"/>
      <c r="H152" s="554"/>
      <c r="I152" s="554"/>
      <c r="J152" s="554"/>
      <c r="K152" s="554"/>
      <c r="L152" s="554"/>
      <c r="M152" s="554"/>
      <c r="N152" s="555"/>
      <c r="O152" s="555"/>
      <c r="P152" s="555"/>
      <c r="Q152" s="555"/>
      <c r="R152" s="555"/>
      <c r="S152" s="555"/>
      <c r="T152" s="555"/>
      <c r="U152" s="555"/>
      <c r="V152" s="555"/>
    </row>
    <row r="153" spans="1:22">
      <c r="F153" s="554"/>
      <c r="G153" s="554"/>
      <c r="H153" s="554"/>
      <c r="I153" s="554"/>
      <c r="J153" s="554"/>
      <c r="K153" s="554"/>
      <c r="L153" s="554"/>
      <c r="M153" s="554"/>
      <c r="N153" s="555"/>
      <c r="O153" s="555"/>
      <c r="P153" s="555"/>
      <c r="Q153" s="555"/>
      <c r="R153" s="555"/>
      <c r="S153" s="555"/>
      <c r="T153" s="555"/>
      <c r="U153" s="555"/>
      <c r="V153" s="555"/>
    </row>
    <row r="154" spans="1:22">
      <c r="F154" s="554"/>
      <c r="G154" s="554"/>
      <c r="H154" s="554"/>
      <c r="I154" s="554"/>
      <c r="J154" s="554"/>
      <c r="K154" s="554"/>
      <c r="L154" s="554"/>
      <c r="M154" s="554"/>
      <c r="N154" s="555"/>
      <c r="O154" s="555"/>
      <c r="P154" s="555"/>
      <c r="Q154" s="555"/>
      <c r="R154" s="555"/>
      <c r="S154" s="555"/>
      <c r="T154" s="555"/>
      <c r="U154" s="555"/>
      <c r="V154" s="555"/>
    </row>
    <row r="155" spans="1:22" s="554" customFormat="1">
      <c r="A155" s="555"/>
      <c r="B155" s="555"/>
      <c r="C155" s="555"/>
      <c r="D155" s="555"/>
      <c r="E155" s="555"/>
    </row>
    <row r="156" spans="1:22" s="554" customFormat="1">
      <c r="A156" s="555"/>
      <c r="B156" s="555"/>
      <c r="C156" s="555"/>
      <c r="D156" s="555"/>
      <c r="E156" s="555"/>
    </row>
    <row r="157" spans="1:22" s="554" customFormat="1">
      <c r="A157" s="555"/>
      <c r="B157" s="555"/>
      <c r="C157" s="555"/>
      <c r="D157" s="555"/>
      <c r="E157" s="555"/>
    </row>
    <row r="158" spans="1:22" s="554" customFormat="1">
      <c r="A158" s="555"/>
      <c r="B158" s="555"/>
      <c r="C158" s="555"/>
      <c r="D158" s="555"/>
      <c r="E158" s="555"/>
    </row>
    <row r="159" spans="1:22" s="554" customFormat="1">
      <c r="A159" s="555"/>
      <c r="B159" s="555"/>
      <c r="C159" s="555"/>
      <c r="D159" s="555"/>
      <c r="E159" s="555"/>
    </row>
    <row r="160" spans="1:22" s="554" customFormat="1">
      <c r="A160" s="555"/>
      <c r="B160" s="555"/>
      <c r="C160" s="555"/>
      <c r="D160" s="555"/>
      <c r="E160" s="555"/>
    </row>
    <row r="161" spans="1:22" s="554" customFormat="1">
      <c r="A161" s="555"/>
      <c r="B161" s="555"/>
      <c r="C161" s="555"/>
      <c r="D161" s="555"/>
      <c r="E161" s="555"/>
    </row>
    <row r="162" spans="1:22" s="554" customFormat="1">
      <c r="A162" s="555"/>
      <c r="B162" s="555"/>
      <c r="C162" s="555"/>
      <c r="D162" s="555"/>
      <c r="E162" s="555"/>
    </row>
    <row r="163" spans="1:22" s="554" customFormat="1">
      <c r="A163" s="555"/>
      <c r="B163" s="555"/>
      <c r="C163" s="555"/>
      <c r="D163" s="555"/>
      <c r="E163" s="555"/>
    </row>
    <row r="164" spans="1:22" s="554" customFormat="1">
      <c r="A164" s="555"/>
      <c r="B164" s="555"/>
      <c r="C164" s="555"/>
      <c r="D164" s="555"/>
      <c r="E164" s="555"/>
    </row>
    <row r="165" spans="1:22" s="554" customFormat="1">
      <c r="A165" s="555"/>
      <c r="B165" s="555"/>
      <c r="C165" s="555"/>
      <c r="D165" s="555"/>
      <c r="E165" s="555"/>
    </row>
    <row r="166" spans="1:22" s="554" customFormat="1">
      <c r="A166" s="555"/>
      <c r="B166" s="555"/>
      <c r="C166" s="555"/>
      <c r="D166" s="555"/>
      <c r="E166" s="555"/>
    </row>
    <row r="167" spans="1:22" s="554" customFormat="1">
      <c r="A167" s="555"/>
      <c r="B167" s="555"/>
      <c r="C167" s="555"/>
      <c r="D167" s="555"/>
      <c r="E167" s="555"/>
    </row>
    <row r="168" spans="1:22">
      <c r="F168" s="554"/>
      <c r="G168" s="554"/>
      <c r="H168" s="554"/>
      <c r="I168" s="554"/>
      <c r="J168" s="554"/>
      <c r="K168" s="554"/>
      <c r="L168" s="554"/>
      <c r="M168" s="554"/>
      <c r="N168" s="555"/>
      <c r="O168" s="555"/>
      <c r="P168" s="555"/>
      <c r="Q168" s="555"/>
      <c r="R168" s="555"/>
      <c r="S168" s="555"/>
      <c r="T168" s="555"/>
      <c r="U168" s="555"/>
      <c r="V168" s="555"/>
    </row>
  </sheetData>
  <mergeCells count="20">
    <mergeCell ref="G119:M119"/>
    <mergeCell ref="G127:M127"/>
    <mergeCell ref="F95:F96"/>
    <mergeCell ref="G95:M96"/>
    <mergeCell ref="G98:M98"/>
    <mergeCell ref="F114:M114"/>
    <mergeCell ref="G116:M116"/>
    <mergeCell ref="G117:M117"/>
    <mergeCell ref="G94:M94"/>
    <mergeCell ref="A1:M1"/>
    <mergeCell ref="A2:M2"/>
    <mergeCell ref="A4:M6"/>
    <mergeCell ref="G17:M17"/>
    <mergeCell ref="G35:M35"/>
    <mergeCell ref="G44:M44"/>
    <mergeCell ref="G45:M45"/>
    <mergeCell ref="G56:M56"/>
    <mergeCell ref="G91:M91"/>
    <mergeCell ref="G92:M92"/>
    <mergeCell ref="G93:M93"/>
  </mergeCells>
  <pageMargins left="0.7" right="0.7" top="0.75" bottom="0.75" header="0.3" footer="0.3"/>
  <pageSetup scale="74" fitToHeight="0" orientation="portrait" r:id="rId1"/>
  <headerFooter differentFirst="1">
    <oddFooter>&amp;R&amp;P of &amp;N</oddFooter>
    <firstFooter>&amp;R&amp;P of &amp;N</firstFooter>
  </headerFooter>
  <rowBreaks count="2" manualBreakCount="2">
    <brk id="58" max="12" man="1"/>
    <brk id="108"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B6"/>
  <sheetViews>
    <sheetView workbookViewId="0"/>
  </sheetViews>
  <sheetFormatPr defaultColWidth="9.140625" defaultRowHeight="14.45"/>
  <cols>
    <col min="1" max="1" width="18" customWidth="1"/>
    <col min="2" max="2" width="38.140625" customWidth="1"/>
  </cols>
  <sheetData>
    <row r="1" spans="1:2">
      <c r="A1" s="59"/>
      <c r="B1" s="59" t="s">
        <v>705</v>
      </c>
    </row>
    <row r="2" spans="1:2">
      <c r="A2" s="59"/>
      <c r="B2" s="59" t="s">
        <v>743</v>
      </c>
    </row>
    <row r="3" spans="1:2">
      <c r="A3" s="59"/>
      <c r="B3" s="59" t="s">
        <v>744</v>
      </c>
    </row>
    <row r="4" spans="1:2">
      <c r="A4" s="59"/>
      <c r="B4" s="59" t="s">
        <v>745</v>
      </c>
    </row>
    <row r="5" spans="1:2">
      <c r="A5" s="59"/>
      <c r="B5" s="59" t="s">
        <v>746</v>
      </c>
    </row>
    <row r="6" spans="1:2">
      <c r="A6" s="59"/>
    </row>
  </sheetData>
  <customSheetViews>
    <customSheetView guid="{DFED3BBB-AA3A-47A0-B9A6-455515EE166B}" state="hidden">
      <pageMargins left="0" right="0" top="0" bottom="0" header="0" footer="0"/>
    </customSheetView>
  </customSheetView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O257"/>
  <sheetViews>
    <sheetView showGridLines="0" topLeftCell="A20" zoomScaleNormal="100" workbookViewId="0">
      <selection sqref="A1:M1"/>
    </sheetView>
  </sheetViews>
  <sheetFormatPr defaultColWidth="9.140625" defaultRowHeight="12.75" customHeight="1"/>
  <cols>
    <col min="1" max="1" width="1" style="784" customWidth="1"/>
    <col min="2" max="2" width="2.85546875" style="784" customWidth="1"/>
    <col min="3" max="3" width="15.140625" style="784" customWidth="1"/>
    <col min="4" max="4" width="2.85546875" style="784" customWidth="1"/>
    <col min="5" max="5" width="13" style="784" customWidth="1"/>
    <col min="6" max="6" width="1" style="784" customWidth="1"/>
    <col min="7" max="7" width="14.42578125" style="784" customWidth="1"/>
    <col min="8" max="11" width="13.5703125" style="784" customWidth="1"/>
    <col min="12" max="14" width="11.85546875" style="784" customWidth="1"/>
    <col min="15" max="15" width="1.5703125" style="784" customWidth="1"/>
    <col min="16" max="16384" width="9.140625" style="784"/>
  </cols>
  <sheetData>
    <row r="1" spans="1:14" s="759" customFormat="1" ht="18">
      <c r="A1" s="1518" t="s">
        <v>747</v>
      </c>
      <c r="B1" s="1518"/>
      <c r="C1" s="1518"/>
      <c r="D1" s="1518"/>
      <c r="E1" s="1518"/>
      <c r="F1" s="1518"/>
      <c r="G1" s="1518"/>
      <c r="H1" s="1518"/>
      <c r="I1" s="1518"/>
      <c r="J1" s="1518"/>
      <c r="K1" s="1518"/>
      <c r="L1" s="1518"/>
      <c r="M1" s="1518"/>
      <c r="N1" s="758"/>
    </row>
    <row r="2" spans="1:14" s="760" customFormat="1" ht="12.95" thickBot="1">
      <c r="B2" s="1520"/>
      <c r="C2" s="1520"/>
      <c r="D2" s="1520"/>
      <c r="E2" s="1520"/>
      <c r="F2" s="1520"/>
      <c r="G2" s="1520"/>
      <c r="H2" s="1520"/>
      <c r="I2" s="1520"/>
      <c r="J2" s="1520"/>
      <c r="K2" s="1520"/>
      <c r="N2" s="762"/>
    </row>
    <row r="3" spans="1:14" s="760" customFormat="1" ht="28.5" thickBot="1">
      <c r="A3" s="763"/>
      <c r="B3" s="1540" t="s">
        <v>748</v>
      </c>
      <c r="C3" s="1541"/>
      <c r="D3" s="1541"/>
      <c r="E3" s="1541"/>
      <c r="F3" s="1541"/>
      <c r="G3" s="1542"/>
      <c r="H3" s="764" t="s">
        <v>749</v>
      </c>
      <c r="I3" s="765" t="s">
        <v>750</v>
      </c>
      <c r="J3" s="764" t="s">
        <v>751</v>
      </c>
      <c r="K3" s="766" t="s">
        <v>752</v>
      </c>
      <c r="L3" s="1543" t="s">
        <v>753</v>
      </c>
      <c r="M3" s="1544"/>
    </row>
    <row r="4" spans="1:14" s="760" customFormat="1" ht="14.1">
      <c r="B4" s="1545"/>
      <c r="C4" s="1546"/>
      <c r="D4" s="1546"/>
      <c r="E4" s="1546"/>
      <c r="F4" s="1546"/>
      <c r="G4" s="1547"/>
      <c r="H4" s="767"/>
      <c r="I4" s="768"/>
      <c r="J4" s="769"/>
      <c r="K4" s="769"/>
      <c r="L4" s="1548"/>
      <c r="M4" s="1549"/>
    </row>
    <row r="5" spans="1:14" s="760" customFormat="1" ht="14.1">
      <c r="B5" s="1552"/>
      <c r="C5" s="1553"/>
      <c r="D5" s="1553"/>
      <c r="E5" s="1553"/>
      <c r="F5" s="1553"/>
      <c r="G5" s="1554"/>
      <c r="H5" s="770"/>
      <c r="I5" s="771"/>
      <c r="J5" s="772"/>
      <c r="K5" s="772"/>
      <c r="L5" s="1555"/>
      <c r="M5" s="1556"/>
    </row>
    <row r="6" spans="1:14" s="760" customFormat="1" ht="15.75" customHeight="1" thickBot="1">
      <c r="B6" s="1557"/>
      <c r="C6" s="1558"/>
      <c r="D6" s="1558"/>
      <c r="E6" s="1558"/>
      <c r="F6" s="1558"/>
      <c r="G6" s="1559"/>
      <c r="H6" s="773"/>
      <c r="I6" s="774"/>
      <c r="J6" s="775"/>
      <c r="K6" s="775"/>
      <c r="L6" s="1560"/>
      <c r="M6" s="1561"/>
    </row>
    <row r="7" spans="1:14" s="760" customFormat="1" ht="14.1">
      <c r="B7" s="1562" t="s">
        <v>754</v>
      </c>
      <c r="C7" s="1562"/>
      <c r="D7" s="1562"/>
      <c r="E7" s="1562"/>
      <c r="F7" s="1562"/>
      <c r="G7" s="1562"/>
      <c r="H7" s="776">
        <f>SUM(H4:H6)</f>
        <v>0</v>
      </c>
      <c r="I7" s="777"/>
      <c r="J7" s="777"/>
      <c r="K7" s="777"/>
      <c r="L7" s="777"/>
      <c r="M7" s="777"/>
    </row>
    <row r="8" spans="1:14" s="760" customFormat="1" ht="12.95" thickBot="1">
      <c r="B8" s="778"/>
      <c r="C8" s="779"/>
      <c r="D8" s="779"/>
      <c r="E8" s="780"/>
      <c r="F8" s="780"/>
    </row>
    <row r="9" spans="1:14" s="760" customFormat="1" ht="60" customHeight="1" thickBot="1">
      <c r="A9" s="763"/>
      <c r="B9" s="1563" t="s">
        <v>755</v>
      </c>
      <c r="C9" s="1541"/>
      <c r="D9" s="1541"/>
      <c r="E9" s="1541"/>
      <c r="F9" s="1541"/>
      <c r="G9" s="1542"/>
      <c r="H9" s="764" t="s">
        <v>749</v>
      </c>
      <c r="I9" s="765" t="s">
        <v>750</v>
      </c>
      <c r="J9" s="764" t="s">
        <v>756</v>
      </c>
      <c r="K9" s="766" t="s">
        <v>752</v>
      </c>
      <c r="L9" s="1543" t="s">
        <v>757</v>
      </c>
      <c r="M9" s="1544"/>
    </row>
    <row r="10" spans="1:14" s="760" customFormat="1" ht="14.1">
      <c r="B10" s="1567"/>
      <c r="C10" s="1568"/>
      <c r="D10" s="1568"/>
      <c r="E10" s="1568"/>
      <c r="F10" s="1568"/>
      <c r="G10" s="1569"/>
      <c r="H10" s="781"/>
      <c r="I10" s="768"/>
      <c r="J10" s="769"/>
      <c r="K10" s="769"/>
      <c r="L10" s="1741"/>
      <c r="M10" s="1742"/>
    </row>
    <row r="11" spans="1:14" s="760" customFormat="1" ht="14.1">
      <c r="B11" s="1564"/>
      <c r="C11" s="1565"/>
      <c r="D11" s="1565"/>
      <c r="E11" s="1565"/>
      <c r="F11" s="1565"/>
      <c r="G11" s="1566"/>
      <c r="H11" s="782"/>
      <c r="I11" s="771"/>
      <c r="J11" s="772"/>
      <c r="K11" s="772"/>
      <c r="L11" s="1743"/>
      <c r="M11" s="1744"/>
    </row>
    <row r="12" spans="1:14" s="760" customFormat="1" ht="14.1">
      <c r="B12" s="1564"/>
      <c r="C12" s="1565"/>
      <c r="D12" s="1565"/>
      <c r="E12" s="1565"/>
      <c r="F12" s="1565"/>
      <c r="G12" s="1566"/>
      <c r="H12" s="782"/>
      <c r="I12" s="771"/>
      <c r="J12" s="772"/>
      <c r="K12" s="772"/>
      <c r="L12" s="1743"/>
      <c r="M12" s="1744"/>
    </row>
    <row r="13" spans="1:14" s="760" customFormat="1" ht="14.1">
      <c r="B13" s="1564"/>
      <c r="C13" s="1565"/>
      <c r="D13" s="1565"/>
      <c r="E13" s="1565"/>
      <c r="F13" s="1565"/>
      <c r="G13" s="1566"/>
      <c r="H13" s="782"/>
      <c r="I13" s="771"/>
      <c r="J13" s="772"/>
      <c r="K13" s="772"/>
      <c r="L13" s="1743"/>
      <c r="M13" s="1744"/>
    </row>
    <row r="14" spans="1:14" s="760" customFormat="1" ht="14.1">
      <c r="B14" s="1564"/>
      <c r="C14" s="1565"/>
      <c r="D14" s="1565"/>
      <c r="E14" s="1565"/>
      <c r="F14" s="1565"/>
      <c r="G14" s="1566"/>
      <c r="H14" s="782"/>
      <c r="I14" s="771"/>
      <c r="J14" s="772"/>
      <c r="K14" s="772"/>
      <c r="L14" s="1743"/>
      <c r="M14" s="1744"/>
    </row>
    <row r="15" spans="1:14" s="760" customFormat="1" ht="15.75" customHeight="1" thickBot="1">
      <c r="B15" s="1570"/>
      <c r="C15" s="1571"/>
      <c r="D15" s="1571"/>
      <c r="E15" s="1571"/>
      <c r="F15" s="1571"/>
      <c r="G15" s="1572"/>
      <c r="H15" s="783"/>
      <c r="I15" s="774"/>
      <c r="J15" s="775"/>
      <c r="K15" s="775"/>
      <c r="L15" s="1745"/>
      <c r="M15" s="1746"/>
    </row>
    <row r="16" spans="1:14" s="760" customFormat="1" ht="14.1">
      <c r="B16" s="1747" t="s">
        <v>758</v>
      </c>
      <c r="C16" s="1747"/>
      <c r="D16" s="1747"/>
      <c r="E16" s="1747"/>
      <c r="F16" s="1747"/>
      <c r="G16" s="1747"/>
      <c r="H16" s="776">
        <f>IFERROR(SUM(H10:H15), 0)</f>
        <v>0</v>
      </c>
      <c r="I16" s="777"/>
      <c r="J16" s="777"/>
      <c r="K16" s="777"/>
      <c r="L16" s="777"/>
      <c r="M16" s="777"/>
    </row>
    <row r="17" spans="1:13" ht="14.1">
      <c r="B17" s="1538" t="s">
        <v>759</v>
      </c>
      <c r="C17" s="1538"/>
      <c r="D17" s="1538"/>
      <c r="E17" s="1538"/>
      <c r="F17" s="1538"/>
      <c r="G17" s="1538"/>
      <c r="H17" s="785">
        <f>IFERROR('LIHTC Calc'!E38*'LIHTC Calc'!E34*10, 0)</f>
        <v>0</v>
      </c>
      <c r="I17" s="786"/>
      <c r="J17" s="786"/>
      <c r="K17" s="786"/>
      <c r="L17" s="787"/>
      <c r="M17" s="786"/>
    </row>
    <row r="18" spans="1:13" ht="14.1">
      <c r="B18" s="1539" t="s">
        <v>760</v>
      </c>
      <c r="C18" s="1539"/>
      <c r="D18" s="1539"/>
      <c r="E18" s="1539"/>
      <c r="F18" s="1539"/>
      <c r="G18" s="1539"/>
      <c r="H18" s="788">
        <f>SUM(H16:H17)</f>
        <v>0</v>
      </c>
      <c r="I18" s="786"/>
      <c r="J18" s="786"/>
      <c r="K18" s="786"/>
      <c r="L18" s="787"/>
      <c r="M18" s="786"/>
    </row>
    <row r="19" spans="1:13" ht="9.9499999999999993">
      <c r="B19" s="789"/>
      <c r="C19" s="790"/>
      <c r="D19" s="790"/>
      <c r="E19" s="790"/>
      <c r="F19" s="790"/>
      <c r="G19" s="790"/>
      <c r="H19" s="790"/>
      <c r="I19" s="790"/>
      <c r="J19" s="790"/>
      <c r="K19" s="790"/>
      <c r="M19" s="790"/>
    </row>
    <row r="20" spans="1:13" s="791" customFormat="1" ht="16.5">
      <c r="B20" s="792" t="s">
        <v>143</v>
      </c>
      <c r="C20" s="793"/>
      <c r="D20" s="793"/>
      <c r="E20" s="793"/>
    </row>
    <row r="21" spans="1:13" s="791" customFormat="1" ht="14.1">
      <c r="A21" s="794"/>
      <c r="B21" s="795"/>
      <c r="C21" s="791" t="s">
        <v>761</v>
      </c>
    </row>
    <row r="22" spans="1:13" s="791" customFormat="1" ht="14.1">
      <c r="B22" s="796"/>
    </row>
    <row r="23" spans="1:13" s="797" customFormat="1" ht="14.1">
      <c r="B23" s="795"/>
      <c r="C23" s="797" t="s">
        <v>762</v>
      </c>
      <c r="E23" s="1531"/>
      <c r="F23" s="1532"/>
      <c r="G23" s="1532"/>
      <c r="H23" s="1532"/>
      <c r="I23" s="1532"/>
      <c r="J23" s="1533"/>
    </row>
    <row r="24" spans="1:13" s="797" customFormat="1" ht="14.1">
      <c r="C24" s="797" t="s">
        <v>763</v>
      </c>
      <c r="E24" s="1531"/>
      <c r="F24" s="1532"/>
      <c r="G24" s="1532"/>
      <c r="H24" s="1532"/>
      <c r="I24" s="1532"/>
      <c r="J24" s="1533"/>
    </row>
    <row r="25" spans="1:13" s="797" customFormat="1" ht="14.1">
      <c r="C25" s="797" t="s">
        <v>764</v>
      </c>
      <c r="E25" s="1531"/>
      <c r="F25" s="1532"/>
      <c r="G25" s="1532"/>
      <c r="H25" s="1532"/>
      <c r="I25" s="1532"/>
      <c r="J25" s="1533"/>
    </row>
    <row r="26" spans="1:13" s="797" customFormat="1" ht="14.1">
      <c r="C26" s="797" t="s">
        <v>765</v>
      </c>
      <c r="E26" s="1531"/>
      <c r="F26" s="1532"/>
      <c r="G26" s="1532"/>
      <c r="H26" s="1532"/>
      <c r="I26" s="1532"/>
      <c r="J26" s="1533"/>
    </row>
    <row r="27" spans="1:13" s="797" customFormat="1" ht="14.1">
      <c r="G27" s="791"/>
      <c r="H27" s="791"/>
      <c r="I27" s="791"/>
      <c r="J27" s="791"/>
    </row>
    <row r="28" spans="1:13" s="797" customFormat="1" ht="18">
      <c r="B28" s="798" t="s">
        <v>766</v>
      </c>
      <c r="C28" s="798"/>
      <c r="D28" s="798"/>
      <c r="E28" s="798"/>
      <c r="F28" s="799"/>
      <c r="G28" s="799"/>
      <c r="H28" s="799"/>
      <c r="I28" s="799"/>
      <c r="J28" s="799"/>
      <c r="K28" s="799"/>
    </row>
    <row r="29" spans="1:13" s="797" customFormat="1" ht="14.1">
      <c r="B29" s="1534" t="s">
        <v>767</v>
      </c>
      <c r="C29" s="1534"/>
      <c r="D29" s="1534"/>
      <c r="E29" s="1534"/>
      <c r="F29" s="1534"/>
      <c r="G29" s="1534"/>
      <c r="H29" s="1534"/>
      <c r="I29" s="1534"/>
      <c r="J29" s="801"/>
      <c r="K29" s="802"/>
    </row>
    <row r="30" spans="1:13" s="797" customFormat="1" ht="14.1">
      <c r="B30" s="1534"/>
      <c r="C30" s="1534"/>
      <c r="D30" s="1534"/>
      <c r="E30" s="1534"/>
      <c r="F30" s="1534"/>
      <c r="G30" s="1534"/>
      <c r="H30" s="1534"/>
      <c r="I30" s="1534"/>
      <c r="J30" s="803">
        <v>0</v>
      </c>
    </row>
    <row r="31" spans="1:13" s="797" customFormat="1" ht="14.1">
      <c r="B31" s="800"/>
      <c r="C31" s="800"/>
      <c r="D31" s="800"/>
      <c r="E31" s="804"/>
      <c r="F31" s="800"/>
      <c r="G31" s="800"/>
      <c r="H31" s="800"/>
      <c r="I31" s="804"/>
      <c r="J31" s="801"/>
      <c r="K31" s="802"/>
    </row>
    <row r="32" spans="1:13" s="797" customFormat="1" ht="14.1">
      <c r="B32" s="1550" t="s">
        <v>768</v>
      </c>
      <c r="C32" s="1550"/>
      <c r="D32" s="1550"/>
      <c r="E32" s="1550"/>
      <c r="F32" s="1550"/>
      <c r="G32" s="1550"/>
      <c r="H32" s="1550"/>
      <c r="I32" s="1551"/>
      <c r="J32" s="805">
        <f>'LIHTC Eligible Basis'!G121+'LIHTC Eligible Basis'!H121+'LIHTC Eligible Basis'!F11</f>
        <v>0</v>
      </c>
    </row>
    <row r="33" spans="1:15" s="797" customFormat="1" ht="14.1">
      <c r="B33" s="804" t="s">
        <v>769</v>
      </c>
      <c r="C33" s="804"/>
      <c r="D33" s="804"/>
      <c r="E33" s="804"/>
      <c r="F33" s="804"/>
      <c r="G33" s="804"/>
      <c r="H33" s="804"/>
      <c r="I33" s="804"/>
      <c r="J33" s="806">
        <f>IFERROR(J30/J32, 0)</f>
        <v>0</v>
      </c>
    </row>
    <row r="34" spans="1:15" s="797" customFormat="1" ht="14.1">
      <c r="E34" s="807"/>
    </row>
    <row r="35" spans="1:15" s="797" customFormat="1" ht="14.1">
      <c r="B35" s="798" t="s">
        <v>770</v>
      </c>
      <c r="G35" s="791"/>
      <c r="H35" s="791"/>
      <c r="I35" s="791"/>
      <c r="J35" s="791"/>
    </row>
    <row r="36" spans="1:15" s="797" customFormat="1" ht="14.1">
      <c r="G36" s="791"/>
      <c r="H36" s="791"/>
      <c r="I36" s="791"/>
      <c r="J36" s="791"/>
    </row>
    <row r="37" spans="1:15" ht="14.1">
      <c r="B37" s="798" t="s">
        <v>771</v>
      </c>
      <c r="C37" s="777"/>
      <c r="D37" s="777"/>
      <c r="E37" s="790"/>
      <c r="G37" s="798" t="s">
        <v>772</v>
      </c>
      <c r="H37" s="790"/>
      <c r="I37" s="790"/>
      <c r="J37" s="790"/>
      <c r="K37" s="790"/>
      <c r="M37" s="790"/>
    </row>
    <row r="38" spans="1:15" ht="15.6">
      <c r="B38" s="795"/>
      <c r="C38" s="808" t="s">
        <v>773</v>
      </c>
      <c r="D38" s="808"/>
      <c r="E38" s="808"/>
      <c r="F38" s="808"/>
      <c r="G38" s="795"/>
      <c r="H38" s="808" t="s">
        <v>774</v>
      </c>
      <c r="I38" s="808"/>
      <c r="J38" s="808"/>
      <c r="K38" s="808"/>
      <c r="L38" s="808"/>
      <c r="M38" s="808"/>
    </row>
    <row r="39" spans="1:15" ht="15.6">
      <c r="B39" s="795"/>
      <c r="C39" s="809" t="s">
        <v>775</v>
      </c>
      <c r="D39" s="808"/>
      <c r="E39" s="808"/>
      <c r="F39" s="808"/>
      <c r="G39" s="795"/>
      <c r="H39" s="809" t="s">
        <v>776</v>
      </c>
      <c r="I39" s="808"/>
      <c r="J39" s="808"/>
      <c r="K39" s="808"/>
      <c r="L39" s="808"/>
      <c r="M39" s="808"/>
    </row>
    <row r="40" spans="1:15" ht="15.6">
      <c r="B40" s="795"/>
      <c r="C40" s="809" t="s">
        <v>777</v>
      </c>
      <c r="D40" s="808"/>
      <c r="E40" s="808"/>
      <c r="F40" s="808"/>
      <c r="G40" s="795"/>
      <c r="H40" s="809" t="s">
        <v>778</v>
      </c>
      <c r="I40" s="808"/>
      <c r="J40" s="808"/>
      <c r="K40" s="808"/>
      <c r="L40" s="808"/>
      <c r="M40" s="808"/>
    </row>
    <row r="41" spans="1:15" ht="15.6">
      <c r="B41" s="795"/>
      <c r="C41" s="809" t="s">
        <v>779</v>
      </c>
      <c r="D41" s="808"/>
      <c r="E41" s="808"/>
      <c r="F41" s="808"/>
      <c r="G41" s="795"/>
      <c r="H41" s="809" t="s">
        <v>54</v>
      </c>
      <c r="I41" s="808"/>
      <c r="J41" s="808"/>
      <c r="K41" s="808"/>
      <c r="L41" s="808"/>
      <c r="M41" s="808"/>
    </row>
    <row r="42" spans="1:15" ht="15.6">
      <c r="B42" s="798"/>
      <c r="C42" s="777"/>
      <c r="D42" s="777"/>
      <c r="E42" s="790"/>
      <c r="F42" s="790"/>
      <c r="G42" s="795"/>
      <c r="H42" s="809" t="s">
        <v>780</v>
      </c>
      <c r="I42" s="790"/>
      <c r="J42" s="790"/>
      <c r="K42" s="790"/>
      <c r="M42" s="790"/>
    </row>
    <row r="43" spans="1:15" ht="15.6">
      <c r="A43" s="798"/>
      <c r="C43" s="777"/>
      <c r="D43" s="777"/>
      <c r="E43" s="790"/>
      <c r="F43" s="790"/>
      <c r="G43" s="795"/>
      <c r="H43" s="809" t="s">
        <v>781</v>
      </c>
      <c r="I43" s="790"/>
      <c r="J43" s="1536"/>
      <c r="K43" s="1537"/>
      <c r="M43" s="790"/>
    </row>
    <row r="44" spans="1:15" ht="15.6">
      <c r="A44" s="798"/>
      <c r="C44" s="777"/>
      <c r="D44" s="777"/>
      <c r="E44" s="790"/>
      <c r="F44" s="790"/>
      <c r="G44" s="791"/>
      <c r="H44" s="808"/>
      <c r="I44" s="790"/>
      <c r="J44" s="810"/>
      <c r="K44" s="810"/>
      <c r="M44" s="790"/>
    </row>
    <row r="45" spans="1:15" ht="15.6">
      <c r="A45" s="798"/>
      <c r="B45" s="811" t="s">
        <v>782</v>
      </c>
      <c r="C45" s="777"/>
      <c r="D45" s="777"/>
      <c r="E45" s="790"/>
      <c r="F45" s="790"/>
      <c r="G45" s="791"/>
      <c r="H45" s="808"/>
      <c r="I45" s="790"/>
      <c r="J45" s="810"/>
      <c r="K45" s="810"/>
      <c r="M45" s="790"/>
    </row>
    <row r="46" spans="1:15" ht="15.6">
      <c r="B46" s="1413" t="s">
        <v>783</v>
      </c>
      <c r="C46" s="1413"/>
      <c r="D46" s="1413"/>
      <c r="E46" s="1413"/>
      <c r="F46" s="1413"/>
      <c r="G46" s="1413"/>
      <c r="H46" s="1413"/>
      <c r="I46" s="1413"/>
      <c r="J46" s="1413"/>
      <c r="K46" s="810"/>
      <c r="M46" s="790"/>
    </row>
    <row r="47" spans="1:15" ht="15.6">
      <c r="B47" s="795"/>
      <c r="C47" s="812" t="s">
        <v>784</v>
      </c>
      <c r="D47" s="795"/>
      <c r="E47" s="812" t="s">
        <v>149</v>
      </c>
      <c r="G47" s="1535" t="s">
        <v>785</v>
      </c>
      <c r="H47" s="1535"/>
      <c r="I47" s="1536"/>
      <c r="J47" s="1537"/>
      <c r="M47" s="813"/>
      <c r="N47" s="791"/>
      <c r="O47" s="791"/>
    </row>
    <row r="48" spans="1:15" ht="15.6">
      <c r="G48" s="1535" t="s">
        <v>786</v>
      </c>
      <c r="H48" s="1535"/>
      <c r="I48" s="1536"/>
      <c r="J48" s="1537"/>
      <c r="K48" s="808"/>
      <c r="L48" s="808"/>
      <c r="M48" s="808"/>
      <c r="N48" s="791"/>
      <c r="O48" s="791"/>
    </row>
    <row r="49" spans="2:15" ht="12.75" customHeight="1">
      <c r="I49" s="808"/>
      <c r="J49" s="808"/>
      <c r="K49" s="808"/>
      <c r="L49" s="808"/>
      <c r="M49" s="808"/>
      <c r="N49" s="791"/>
      <c r="O49" s="791"/>
    </row>
    <row r="50" spans="2:15" ht="12.75" customHeight="1">
      <c r="E50" s="808"/>
      <c r="F50" s="808"/>
      <c r="G50" s="808"/>
      <c r="H50" s="808"/>
      <c r="I50" s="808"/>
      <c r="J50" s="808"/>
      <c r="K50" s="808"/>
      <c r="L50" s="808"/>
      <c r="M50" s="808"/>
      <c r="N50" s="791"/>
      <c r="O50" s="791"/>
    </row>
    <row r="51" spans="2:15" ht="12.75" customHeight="1">
      <c r="E51" s="808"/>
      <c r="F51" s="808"/>
      <c r="G51" s="808"/>
      <c r="H51" s="808"/>
      <c r="I51" s="808"/>
      <c r="J51" s="814"/>
      <c r="K51" s="814"/>
      <c r="L51" s="814"/>
      <c r="M51" s="814"/>
      <c r="N51" s="814"/>
      <c r="O51" s="814"/>
    </row>
    <row r="52" spans="2:15" ht="12.75" customHeight="1">
      <c r="B52" s="789"/>
      <c r="C52" s="790"/>
      <c r="D52" s="790"/>
      <c r="E52" s="790"/>
      <c r="F52" s="790"/>
      <c r="G52" s="790"/>
      <c r="H52" s="790"/>
      <c r="I52" s="790"/>
      <c r="J52" s="790"/>
      <c r="K52" s="790"/>
      <c r="M52" s="790"/>
    </row>
    <row r="53" spans="2:15" ht="12.75" customHeight="1">
      <c r="B53" s="789"/>
      <c r="C53" s="790"/>
      <c r="D53" s="790"/>
      <c r="E53" s="790"/>
      <c r="F53" s="790"/>
      <c r="G53" s="790"/>
      <c r="H53" s="790"/>
      <c r="I53" s="790"/>
      <c r="J53" s="790"/>
      <c r="K53" s="790"/>
      <c r="M53" s="790"/>
    </row>
    <row r="57" spans="2:15" ht="12.75" customHeight="1">
      <c r="B57" s="815"/>
    </row>
    <row r="59" spans="2:15" ht="12.75" customHeight="1">
      <c r="B59" s="1517"/>
      <c r="C59" s="1517"/>
      <c r="D59" s="1517"/>
      <c r="E59" s="1517"/>
      <c r="F59" s="1517"/>
      <c r="G59" s="1517"/>
      <c r="H59" s="1517"/>
      <c r="I59" s="1517"/>
      <c r="J59" s="1517"/>
      <c r="K59" s="1517"/>
    </row>
    <row r="60" spans="2:15" ht="12.75" customHeight="1">
      <c r="B60" s="1517"/>
      <c r="C60" s="1517"/>
      <c r="D60" s="1517"/>
      <c r="E60" s="1517"/>
      <c r="F60" s="1517"/>
      <c r="G60" s="1517"/>
      <c r="H60" s="1517"/>
      <c r="I60" s="1517"/>
      <c r="J60" s="1517"/>
      <c r="K60" s="1517"/>
    </row>
    <row r="61" spans="2:15" ht="12.75" customHeight="1">
      <c r="B61" s="816"/>
      <c r="C61" s="816"/>
      <c r="D61" s="816"/>
      <c r="E61" s="1517"/>
      <c r="F61" s="1517"/>
      <c r="G61" s="1517"/>
      <c r="H61" s="1521"/>
      <c r="I61" s="1521"/>
      <c r="J61" s="1521"/>
      <c r="K61" s="1521"/>
    </row>
    <row r="62" spans="2:15" ht="12.75" customHeight="1">
      <c r="B62" s="816"/>
      <c r="C62" s="816"/>
      <c r="D62" s="816"/>
      <c r="E62" s="818"/>
      <c r="F62" s="818"/>
      <c r="G62" s="818"/>
      <c r="H62" s="816"/>
      <c r="I62" s="816"/>
      <c r="J62" s="818"/>
      <c r="K62" s="818"/>
      <c r="M62" s="818"/>
    </row>
    <row r="63" spans="2:15" ht="12.75" customHeight="1">
      <c r="B63" s="819"/>
      <c r="C63" s="790"/>
      <c r="D63" s="790"/>
      <c r="E63" s="790"/>
      <c r="F63" s="790"/>
      <c r="G63" s="790"/>
      <c r="H63" s="790"/>
      <c r="I63" s="790"/>
      <c r="J63" s="790"/>
      <c r="K63" s="790"/>
      <c r="M63" s="790"/>
    </row>
    <row r="64" spans="2:15" ht="12.75" customHeight="1">
      <c r="B64" s="819"/>
      <c r="C64" s="790"/>
      <c r="D64" s="790"/>
      <c r="E64" s="790"/>
      <c r="F64" s="790"/>
      <c r="G64" s="790"/>
      <c r="H64" s="790"/>
      <c r="I64" s="790"/>
      <c r="J64" s="790"/>
      <c r="K64" s="790"/>
      <c r="M64" s="790"/>
    </row>
    <row r="65" spans="2:13" ht="12.75" customHeight="1">
      <c r="B65" s="819"/>
      <c r="C65" s="790"/>
      <c r="D65" s="790"/>
      <c r="E65" s="790"/>
      <c r="F65" s="790"/>
      <c r="G65" s="790"/>
      <c r="H65" s="790"/>
      <c r="I65" s="790"/>
      <c r="J65" s="790"/>
      <c r="K65" s="790"/>
      <c r="M65" s="790"/>
    </row>
    <row r="66" spans="2:13" ht="12.75" customHeight="1">
      <c r="B66" s="819"/>
      <c r="C66" s="790"/>
      <c r="D66" s="790"/>
      <c r="E66" s="790"/>
      <c r="F66" s="790"/>
      <c r="G66" s="790"/>
      <c r="H66" s="790"/>
      <c r="I66" s="790"/>
      <c r="J66" s="790"/>
      <c r="K66" s="790"/>
      <c r="M66" s="790"/>
    </row>
    <row r="67" spans="2:13" ht="12.75" customHeight="1">
      <c r="B67" s="1529"/>
      <c r="C67" s="1529"/>
      <c r="D67" s="1529"/>
      <c r="E67" s="1529"/>
      <c r="F67" s="1529"/>
      <c r="G67" s="1529"/>
      <c r="H67" s="1529"/>
      <c r="I67" s="1529"/>
      <c r="J67" s="1529"/>
      <c r="K67" s="1529"/>
    </row>
    <row r="68" spans="2:13" ht="12.75" customHeight="1">
      <c r="B68" s="1530"/>
      <c r="C68" s="1530"/>
      <c r="D68" s="1530"/>
      <c r="E68" s="1530"/>
      <c r="F68" s="1530"/>
      <c r="G68" s="1530"/>
      <c r="H68" s="1530"/>
      <c r="I68" s="1530"/>
      <c r="J68" s="1530"/>
      <c r="K68" s="1530"/>
    </row>
    <row r="69" spans="2:13" ht="12.75" customHeight="1">
      <c r="B69" s="821"/>
      <c r="C69" s="790"/>
      <c r="D69" s="790"/>
      <c r="E69" s="790"/>
      <c r="F69" s="790"/>
      <c r="G69" s="790"/>
      <c r="H69" s="790"/>
      <c r="I69" s="790"/>
      <c r="J69" s="790"/>
      <c r="K69" s="790"/>
      <c r="M69" s="790"/>
    </row>
    <row r="70" spans="2:13" ht="12.75" customHeight="1">
      <c r="B70" s="821"/>
      <c r="C70" s="790"/>
      <c r="D70" s="790"/>
      <c r="E70" s="790"/>
      <c r="F70" s="790"/>
      <c r="G70" s="790"/>
      <c r="H70" s="790"/>
      <c r="I70" s="790"/>
      <c r="J70" s="790"/>
      <c r="K70" s="790"/>
      <c r="M70" s="790"/>
    </row>
    <row r="71" spans="2:13" ht="12.75" customHeight="1">
      <c r="B71" s="821"/>
      <c r="C71" s="790"/>
      <c r="D71" s="790"/>
      <c r="E71" s="790"/>
      <c r="F71" s="790"/>
      <c r="G71" s="790"/>
      <c r="H71" s="790"/>
      <c r="I71" s="790"/>
      <c r="J71" s="790"/>
      <c r="K71" s="790"/>
      <c r="M71" s="790"/>
    </row>
    <row r="72" spans="2:13" ht="12.75" customHeight="1">
      <c r="B72" s="821"/>
      <c r="C72" s="790"/>
      <c r="D72" s="790"/>
      <c r="E72" s="790"/>
      <c r="F72" s="790"/>
      <c r="G72" s="790"/>
      <c r="H72" s="790"/>
      <c r="I72" s="790"/>
      <c r="J72" s="790"/>
      <c r="K72" s="790"/>
      <c r="M72" s="790"/>
    </row>
    <row r="73" spans="2:13" ht="12.75" customHeight="1">
      <c r="B73" s="821"/>
      <c r="C73" s="790"/>
      <c r="D73" s="790"/>
      <c r="E73" s="790"/>
      <c r="F73" s="790"/>
      <c r="G73" s="790"/>
      <c r="H73" s="790"/>
      <c r="I73" s="790"/>
      <c r="J73" s="790"/>
      <c r="K73" s="790"/>
      <c r="M73" s="790"/>
    </row>
    <row r="74" spans="2:13" ht="12.75" customHeight="1">
      <c r="B74" s="821"/>
      <c r="C74" s="1515"/>
      <c r="D74" s="790"/>
      <c r="E74" s="1515"/>
      <c r="F74" s="790"/>
      <c r="G74" s="1515"/>
      <c r="H74" s="1515"/>
      <c r="I74" s="1515"/>
      <c r="J74" s="1515"/>
      <c r="K74" s="1515"/>
      <c r="M74" s="1515"/>
    </row>
    <row r="75" spans="2:13" ht="12.75" customHeight="1">
      <c r="B75" s="821"/>
      <c r="C75" s="1515"/>
      <c r="D75" s="790"/>
      <c r="E75" s="1515"/>
      <c r="F75" s="790"/>
      <c r="G75" s="1515"/>
      <c r="H75" s="1515"/>
      <c r="I75" s="1515"/>
      <c r="J75" s="1515"/>
      <c r="K75" s="1515"/>
      <c r="M75" s="1515"/>
    </row>
    <row r="76" spans="2:13" ht="12.75" customHeight="1">
      <c r="B76" s="821"/>
      <c r="C76" s="790"/>
      <c r="D76" s="790"/>
      <c r="E76" s="790"/>
      <c r="F76" s="790"/>
      <c r="G76" s="790"/>
      <c r="H76" s="790"/>
      <c r="I76" s="790"/>
      <c r="J76" s="790"/>
      <c r="K76" s="790"/>
      <c r="M76" s="790"/>
    </row>
    <row r="77" spans="2:13" ht="12.75" customHeight="1">
      <c r="B77" s="821"/>
      <c r="C77" s="790"/>
      <c r="D77" s="790"/>
      <c r="E77" s="790"/>
      <c r="F77" s="790"/>
      <c r="G77" s="790"/>
      <c r="H77" s="790"/>
      <c r="I77" s="790"/>
      <c r="J77" s="790"/>
      <c r="K77" s="790"/>
      <c r="M77" s="790"/>
    </row>
    <row r="78" spans="2:13" ht="12.75" customHeight="1">
      <c r="B78" s="821"/>
      <c r="C78" s="790"/>
      <c r="D78" s="790"/>
      <c r="E78" s="790"/>
      <c r="F78" s="790"/>
      <c r="G78" s="790"/>
      <c r="H78" s="790"/>
      <c r="I78" s="790"/>
      <c r="J78" s="790"/>
      <c r="K78" s="790"/>
      <c r="M78" s="790"/>
    </row>
    <row r="79" spans="2:13" ht="12.75" customHeight="1">
      <c r="B79" s="821"/>
      <c r="C79" s="790"/>
      <c r="D79" s="790"/>
      <c r="E79" s="790"/>
      <c r="F79" s="790"/>
      <c r="G79" s="790"/>
      <c r="H79" s="790"/>
      <c r="I79" s="790"/>
      <c r="J79" s="790"/>
      <c r="K79" s="790"/>
      <c r="M79" s="790"/>
    </row>
    <row r="80" spans="2:13" ht="12.75" customHeight="1">
      <c r="B80" s="821"/>
      <c r="C80" s="790"/>
      <c r="D80" s="790"/>
      <c r="E80" s="790"/>
      <c r="F80" s="790"/>
      <c r="G80" s="790"/>
      <c r="H80" s="790"/>
      <c r="I80" s="790"/>
      <c r="J80" s="790"/>
      <c r="K80" s="790"/>
      <c r="M80" s="790"/>
    </row>
    <row r="81" spans="2:14" ht="12.75" customHeight="1">
      <c r="B81" s="821"/>
      <c r="C81" s="790"/>
      <c r="D81" s="790"/>
      <c r="E81" s="790"/>
      <c r="F81" s="790"/>
      <c r="G81" s="790"/>
      <c r="H81" s="790"/>
      <c r="I81" s="790"/>
      <c r="J81" s="790"/>
      <c r="K81" s="790"/>
      <c r="M81" s="790"/>
    </row>
    <row r="82" spans="2:14" ht="12.75" customHeight="1">
      <c r="B82" s="819"/>
      <c r="C82" s="817"/>
      <c r="D82" s="817"/>
      <c r="E82" s="817"/>
      <c r="F82" s="817"/>
      <c r="G82" s="817"/>
      <c r="H82" s="817"/>
      <c r="I82" s="817"/>
      <c r="J82" s="817"/>
      <c r="K82" s="817"/>
      <c r="M82" s="817"/>
    </row>
    <row r="87" spans="2:14" ht="12.75" customHeight="1">
      <c r="B87" s="815"/>
    </row>
    <row r="88" spans="2:14" ht="12.75" customHeight="1">
      <c r="B88" s="815"/>
    </row>
    <row r="89" spans="2:14" ht="12.75" customHeight="1">
      <c r="B89" s="822"/>
    </row>
    <row r="90" spans="2:14" ht="12.75" customHeight="1">
      <c r="B90" s="823"/>
    </row>
    <row r="91" spans="2:14" ht="12.75" customHeight="1">
      <c r="B91" s="823"/>
    </row>
    <row r="92" spans="2:14" ht="12.75" customHeight="1">
      <c r="B92" s="1519"/>
      <c r="C92" s="1519"/>
      <c r="D92" s="1519"/>
      <c r="E92" s="1519"/>
      <c r="F92" s="1519"/>
      <c r="G92" s="1519"/>
      <c r="H92" s="1519"/>
      <c r="I92" s="1519"/>
      <c r="J92" s="1519"/>
      <c r="K92" s="1519"/>
      <c r="L92" s="1519"/>
      <c r="M92" s="761"/>
      <c r="N92" s="761"/>
    </row>
    <row r="93" spans="2:14" ht="12.75" customHeight="1">
      <c r="B93" s="1519"/>
      <c r="C93" s="1519"/>
      <c r="D93" s="1519"/>
      <c r="E93" s="1519"/>
      <c r="F93" s="1519"/>
      <c r="G93" s="1519"/>
      <c r="H93" s="1519"/>
      <c r="I93" s="1519"/>
      <c r="J93" s="1519"/>
      <c r="K93" s="1519"/>
      <c r="L93" s="1519"/>
      <c r="M93" s="761"/>
      <c r="N93" s="761"/>
    </row>
    <row r="94" spans="2:14" ht="12.75" customHeight="1">
      <c r="B94" s="1519"/>
      <c r="C94" s="1519"/>
      <c r="D94" s="1519"/>
      <c r="E94" s="1519"/>
      <c r="F94" s="1519"/>
      <c r="G94" s="1519"/>
      <c r="H94" s="1519"/>
      <c r="I94" s="1519"/>
      <c r="J94" s="1519"/>
      <c r="K94" s="1519"/>
      <c r="L94" s="1519"/>
      <c r="M94" s="761"/>
      <c r="N94" s="761"/>
    </row>
    <row r="95" spans="2:14" ht="12.75" customHeight="1">
      <c r="B95" s="1519"/>
      <c r="C95" s="1519"/>
      <c r="D95" s="1519"/>
      <c r="E95" s="1519"/>
      <c r="F95" s="1519"/>
      <c r="G95" s="1519"/>
      <c r="H95" s="1519"/>
      <c r="I95" s="1519"/>
      <c r="J95" s="1519"/>
      <c r="K95" s="1519"/>
      <c r="L95" s="1519"/>
      <c r="M95" s="761"/>
      <c r="N95" s="761"/>
    </row>
    <row r="96" spans="2:14" ht="12.75" customHeight="1">
      <c r="B96" s="824"/>
    </row>
    <row r="97" spans="2:14" ht="12.75" customHeight="1">
      <c r="B97" s="825"/>
    </row>
    <row r="98" spans="2:14" ht="12.75" customHeight="1">
      <c r="B98" s="1521"/>
      <c r="C98" s="1521"/>
      <c r="D98" s="1521"/>
      <c r="E98" s="1521"/>
      <c r="F98" s="1521"/>
      <c r="G98" s="1521"/>
      <c r="H98" s="1521"/>
      <c r="I98" s="1521"/>
      <c r="J98" s="1521"/>
      <c r="K98" s="1521"/>
      <c r="L98" s="1521"/>
      <c r="M98" s="790"/>
      <c r="N98" s="790"/>
    </row>
    <row r="99" spans="2:14" ht="12.75" customHeight="1">
      <c r="B99" s="1521"/>
      <c r="C99" s="1521"/>
      <c r="D99" s="1521"/>
      <c r="E99" s="1521"/>
      <c r="F99" s="1521"/>
      <c r="G99" s="1521"/>
      <c r="H99" s="1521"/>
      <c r="I99" s="1521"/>
      <c r="J99" s="1521"/>
      <c r="K99" s="1521"/>
      <c r="L99" s="1521"/>
      <c r="M99" s="790"/>
      <c r="N99" s="790"/>
    </row>
    <row r="101" spans="2:14" ht="12.75" customHeight="1">
      <c r="B101" s="816"/>
      <c r="C101" s="816"/>
      <c r="D101" s="816"/>
      <c r="E101" s="816"/>
      <c r="F101" s="816"/>
      <c r="G101" s="816"/>
      <c r="H101" s="816"/>
      <c r="I101" s="816"/>
      <c r="J101" s="816"/>
      <c r="K101" s="816"/>
      <c r="L101" s="816"/>
      <c r="M101" s="816"/>
      <c r="N101" s="816"/>
    </row>
    <row r="102" spans="2:14" ht="12.75" customHeight="1">
      <c r="B102" s="826"/>
      <c r="C102" s="827"/>
      <c r="D102" s="827"/>
      <c r="E102" s="827"/>
      <c r="F102" s="827"/>
      <c r="G102" s="827"/>
      <c r="H102" s="827"/>
      <c r="I102" s="827"/>
      <c r="J102" s="827"/>
      <c r="K102" s="827"/>
      <c r="L102" s="827"/>
      <c r="M102" s="827"/>
      <c r="N102" s="827"/>
    </row>
    <row r="103" spans="2:14" ht="12.75" customHeight="1">
      <c r="B103" s="826"/>
      <c r="C103" s="827"/>
      <c r="D103" s="827"/>
      <c r="E103" s="827"/>
      <c r="F103" s="827"/>
      <c r="G103" s="827"/>
      <c r="H103" s="827"/>
      <c r="I103" s="827"/>
      <c r="J103" s="827"/>
      <c r="K103" s="827"/>
      <c r="L103" s="827"/>
      <c r="M103" s="827"/>
      <c r="N103" s="827"/>
    </row>
    <row r="104" spans="2:14" ht="12.75" customHeight="1">
      <c r="B104" s="826"/>
      <c r="C104" s="827"/>
      <c r="D104" s="827"/>
      <c r="E104" s="827"/>
      <c r="F104" s="827"/>
      <c r="G104" s="827"/>
      <c r="H104" s="827"/>
      <c r="I104" s="827"/>
      <c r="J104" s="827"/>
      <c r="K104" s="827"/>
      <c r="L104" s="827"/>
      <c r="M104" s="827"/>
      <c r="N104" s="827"/>
    </row>
    <row r="105" spans="2:14" ht="12.75" customHeight="1">
      <c r="B105" s="826"/>
      <c r="C105" s="827"/>
      <c r="D105" s="827"/>
      <c r="E105" s="827"/>
      <c r="F105" s="827"/>
      <c r="G105" s="827"/>
      <c r="H105" s="827"/>
      <c r="I105" s="827"/>
      <c r="J105" s="827"/>
      <c r="K105" s="827"/>
      <c r="L105" s="827"/>
      <c r="M105" s="827"/>
      <c r="N105" s="827"/>
    </row>
    <row r="106" spans="2:14" ht="12.75" customHeight="1">
      <c r="B106" s="826"/>
      <c r="C106" s="1526"/>
      <c r="D106" s="827"/>
      <c r="E106" s="827"/>
      <c r="F106" s="827"/>
      <c r="G106" s="1526"/>
      <c r="H106" s="1526"/>
      <c r="I106" s="1526"/>
      <c r="J106" s="1526"/>
      <c r="K106" s="1526"/>
      <c r="L106" s="827"/>
      <c r="M106" s="1526"/>
      <c r="N106" s="827"/>
    </row>
    <row r="107" spans="2:14" ht="12.75" customHeight="1">
      <c r="B107" s="828"/>
      <c r="C107" s="1526"/>
      <c r="D107" s="827"/>
      <c r="E107" s="827"/>
      <c r="F107" s="827"/>
      <c r="G107" s="1526"/>
      <c r="H107" s="1526"/>
      <c r="I107" s="1526"/>
      <c r="J107" s="1526"/>
      <c r="K107" s="1526"/>
      <c r="L107" s="827"/>
      <c r="M107" s="1526"/>
      <c r="N107" s="827"/>
    </row>
    <row r="108" spans="2:14" ht="12.75" customHeight="1">
      <c r="B108" s="817"/>
      <c r="C108" s="829"/>
      <c r="D108" s="829"/>
      <c r="E108" s="830"/>
      <c r="F108" s="830"/>
      <c r="G108" s="830"/>
      <c r="H108" s="830"/>
      <c r="I108" s="830"/>
      <c r="J108" s="830"/>
      <c r="K108" s="830"/>
      <c r="L108" s="830"/>
      <c r="M108" s="830"/>
      <c r="N108" s="830"/>
    </row>
    <row r="109" spans="2:14" ht="12.75" customHeight="1">
      <c r="B109" s="817"/>
      <c r="C109" s="829"/>
      <c r="D109" s="829"/>
      <c r="E109" s="830"/>
      <c r="F109" s="830"/>
      <c r="G109" s="830"/>
      <c r="H109" s="830"/>
      <c r="I109" s="830"/>
      <c r="J109" s="830"/>
      <c r="K109" s="830"/>
      <c r="L109" s="830"/>
      <c r="M109" s="830"/>
      <c r="N109" s="830"/>
    </row>
    <row r="110" spans="2:14" ht="12.75" customHeight="1">
      <c r="B110" s="1527"/>
      <c r="C110" s="1527"/>
      <c r="D110" s="1527"/>
      <c r="E110" s="1527"/>
      <c r="F110" s="1527"/>
      <c r="G110" s="1527"/>
      <c r="H110" s="1527"/>
      <c r="I110" s="1527"/>
      <c r="J110" s="1527"/>
      <c r="K110" s="1527"/>
      <c r="L110" s="1527"/>
      <c r="M110" s="761"/>
      <c r="N110" s="761"/>
    </row>
    <row r="111" spans="2:14" ht="12.75" customHeight="1">
      <c r="B111" s="1527"/>
      <c r="C111" s="1527"/>
      <c r="D111" s="1527"/>
      <c r="E111" s="1527"/>
      <c r="F111" s="1527"/>
      <c r="G111" s="1527"/>
      <c r="H111" s="1527"/>
      <c r="I111" s="1527"/>
      <c r="J111" s="1527"/>
      <c r="K111" s="1527"/>
      <c r="L111" s="1527"/>
      <c r="M111" s="761"/>
      <c r="N111" s="761"/>
    </row>
    <row r="113" spans="2:14" ht="12.75" customHeight="1">
      <c r="B113" s="816"/>
      <c r="C113" s="816"/>
      <c r="D113" s="816"/>
      <c r="E113" s="816"/>
      <c r="F113" s="816"/>
      <c r="G113" s="816"/>
      <c r="H113" s="816"/>
      <c r="I113" s="816"/>
      <c r="J113" s="816"/>
      <c r="K113" s="816"/>
      <c r="L113" s="816"/>
      <c r="M113" s="816"/>
      <c r="N113" s="816"/>
    </row>
    <row r="114" spans="2:14" ht="12.75" customHeight="1">
      <c r="B114" s="826"/>
      <c r="C114" s="827"/>
      <c r="D114" s="827"/>
      <c r="E114" s="827"/>
      <c r="F114" s="827"/>
      <c r="G114" s="827"/>
      <c r="H114" s="827"/>
      <c r="I114" s="827"/>
      <c r="J114" s="827"/>
      <c r="K114" s="827"/>
      <c r="L114" s="827"/>
      <c r="M114" s="827"/>
      <c r="N114" s="827"/>
    </row>
    <row r="115" spans="2:14" ht="12.75" customHeight="1">
      <c r="B115" s="826"/>
      <c r="C115" s="827"/>
      <c r="D115" s="827"/>
      <c r="E115" s="827"/>
      <c r="F115" s="827"/>
      <c r="G115" s="827"/>
      <c r="H115" s="827"/>
      <c r="I115" s="827"/>
      <c r="J115" s="827"/>
      <c r="K115" s="827"/>
      <c r="L115" s="827"/>
      <c r="M115" s="827"/>
      <c r="N115" s="827"/>
    </row>
    <row r="116" spans="2:14" ht="12.75" customHeight="1">
      <c r="B116" s="817"/>
      <c r="C116" s="829"/>
      <c r="D116" s="829"/>
      <c r="E116" s="830"/>
      <c r="F116" s="830"/>
      <c r="G116" s="830"/>
      <c r="H116" s="830"/>
      <c r="I116" s="830"/>
      <c r="J116" s="830"/>
      <c r="K116" s="830"/>
      <c r="L116" s="830"/>
      <c r="M116" s="830"/>
      <c r="N116" s="830"/>
    </row>
    <row r="117" spans="2:14" ht="12.75" customHeight="1">
      <c r="B117" s="831"/>
    </row>
    <row r="118" spans="2:14" ht="12.75" customHeight="1">
      <c r="B118" s="831"/>
    </row>
    <row r="119" spans="2:14" ht="12.75" customHeight="1">
      <c r="B119" s="831"/>
    </row>
    <row r="120" spans="2:14" ht="12.75" customHeight="1">
      <c r="B120" s="831"/>
    </row>
    <row r="121" spans="2:14" ht="12.75" customHeight="1">
      <c r="B121" s="815"/>
    </row>
    <row r="122" spans="2:14" ht="12.75" customHeight="1">
      <c r="B122" s="815"/>
    </row>
    <row r="123" spans="2:14" ht="12.75" customHeight="1">
      <c r="B123" s="822"/>
    </row>
    <row r="124" spans="2:14" ht="12.75" customHeight="1">
      <c r="B124" s="823"/>
    </row>
    <row r="125" spans="2:14" ht="12.75" customHeight="1">
      <c r="B125" s="823"/>
    </row>
    <row r="126" spans="2:14" ht="12.75" customHeight="1">
      <c r="B126" s="1519"/>
      <c r="C126" s="1519"/>
      <c r="D126" s="1519"/>
      <c r="E126" s="1519"/>
      <c r="F126" s="1519"/>
      <c r="G126" s="1519"/>
      <c r="H126" s="1519"/>
      <c r="I126" s="1519"/>
      <c r="J126" s="1519"/>
      <c r="K126" s="1519"/>
      <c r="L126" s="1519"/>
      <c r="M126" s="761"/>
      <c r="N126" s="761"/>
    </row>
    <row r="127" spans="2:14" ht="12.75" customHeight="1">
      <c r="B127" s="1519"/>
      <c r="C127" s="1519"/>
      <c r="D127" s="1519"/>
      <c r="E127" s="1519"/>
      <c r="F127" s="1519"/>
      <c r="G127" s="1519"/>
      <c r="H127" s="1519"/>
      <c r="I127" s="1519"/>
      <c r="J127" s="1519"/>
      <c r="K127" s="1519"/>
      <c r="L127" s="1519"/>
      <c r="M127" s="761"/>
      <c r="N127" s="761"/>
    </row>
    <row r="128" spans="2:14" ht="12.75" customHeight="1">
      <c r="B128" s="1519"/>
      <c r="C128" s="1519"/>
      <c r="D128" s="1519"/>
      <c r="E128" s="1519"/>
      <c r="F128" s="1519"/>
      <c r="G128" s="1519"/>
      <c r="H128" s="1519"/>
      <c r="I128" s="1519"/>
      <c r="J128" s="1519"/>
      <c r="K128" s="1519"/>
      <c r="L128" s="1519"/>
      <c r="M128" s="761"/>
      <c r="N128" s="761"/>
    </row>
    <row r="129" spans="2:14" ht="12.75" customHeight="1">
      <c r="B129" s="1519"/>
      <c r="C129" s="1519"/>
      <c r="D129" s="1519"/>
      <c r="E129" s="1519"/>
      <c r="F129" s="1519"/>
      <c r="G129" s="1519"/>
      <c r="H129" s="1519"/>
      <c r="I129" s="1519"/>
      <c r="J129" s="1519"/>
      <c r="K129" s="1519"/>
      <c r="L129" s="1519"/>
      <c r="M129" s="761"/>
      <c r="N129" s="761"/>
    </row>
    <row r="131" spans="2:14" ht="12.75" customHeight="1">
      <c r="B131" s="818"/>
      <c r="C131" s="818"/>
      <c r="D131" s="818"/>
      <c r="E131" s="818"/>
      <c r="F131" s="818"/>
      <c r="G131" s="818"/>
      <c r="H131" s="818"/>
      <c r="I131" s="818"/>
      <c r="J131" s="818"/>
      <c r="K131" s="818"/>
      <c r="L131" s="818"/>
      <c r="M131" s="818"/>
      <c r="N131" s="818"/>
    </row>
    <row r="132" spans="2:14" ht="12.75" customHeight="1">
      <c r="B132" s="832"/>
      <c r="C132" s="833"/>
      <c r="D132" s="833"/>
      <c r="E132" s="833"/>
      <c r="F132" s="833"/>
      <c r="G132" s="833"/>
      <c r="H132" s="833"/>
      <c r="I132" s="833"/>
      <c r="J132" s="833"/>
      <c r="K132" s="833"/>
      <c r="L132" s="833"/>
      <c r="M132" s="833"/>
      <c r="N132" s="833"/>
    </row>
    <row r="133" spans="2:14" ht="12.75" customHeight="1">
      <c r="B133" s="832"/>
      <c r="C133" s="833"/>
      <c r="D133" s="833"/>
      <c r="E133" s="833"/>
      <c r="F133" s="833"/>
      <c r="G133" s="833"/>
      <c r="H133" s="833"/>
      <c r="I133" s="833"/>
      <c r="J133" s="833"/>
      <c r="K133" s="833"/>
      <c r="L133" s="833"/>
      <c r="M133" s="833"/>
      <c r="N133" s="833"/>
    </row>
    <row r="134" spans="2:14" ht="12.75" customHeight="1">
      <c r="B134" s="832"/>
      <c r="C134" s="833"/>
      <c r="D134" s="833"/>
      <c r="E134" s="833"/>
      <c r="F134" s="833"/>
      <c r="G134" s="833"/>
      <c r="H134" s="833"/>
      <c r="I134" s="833"/>
      <c r="J134" s="833"/>
      <c r="K134" s="833"/>
      <c r="L134" s="833"/>
      <c r="M134" s="833"/>
      <c r="N134" s="833"/>
    </row>
    <row r="135" spans="2:14" ht="12.75" customHeight="1">
      <c r="B135" s="832"/>
      <c r="C135" s="833"/>
      <c r="D135" s="833"/>
      <c r="E135" s="833"/>
      <c r="F135" s="833"/>
      <c r="G135" s="833"/>
      <c r="H135" s="833"/>
      <c r="I135" s="833"/>
      <c r="J135" s="833"/>
      <c r="K135" s="833"/>
      <c r="L135" s="833"/>
      <c r="M135" s="833"/>
      <c r="N135" s="833"/>
    </row>
    <row r="136" spans="2:14" ht="12.75" customHeight="1">
      <c r="B136" s="832"/>
      <c r="C136" s="833"/>
      <c r="D136" s="833"/>
      <c r="E136" s="833"/>
      <c r="F136" s="833"/>
      <c r="G136" s="833"/>
      <c r="H136" s="833"/>
      <c r="I136" s="833"/>
      <c r="J136" s="833"/>
      <c r="K136" s="833"/>
      <c r="L136" s="833"/>
      <c r="M136" s="833"/>
      <c r="N136" s="833"/>
    </row>
    <row r="137" spans="2:14" ht="12.75" customHeight="1">
      <c r="B137" s="834"/>
      <c r="C137" s="835"/>
      <c r="D137" s="835"/>
      <c r="E137" s="835"/>
      <c r="F137" s="835"/>
      <c r="G137" s="835"/>
      <c r="H137" s="835"/>
      <c r="I137" s="835"/>
      <c r="J137" s="835"/>
      <c r="K137" s="835"/>
      <c r="L137" s="835"/>
      <c r="M137" s="835"/>
      <c r="N137" s="835"/>
    </row>
    <row r="139" spans="2:14" ht="12.75" customHeight="1">
      <c r="B139" s="815"/>
    </row>
    <row r="140" spans="2:14" ht="12.75" customHeight="1">
      <c r="B140" s="836"/>
    </row>
    <row r="141" spans="2:14" ht="12.75" customHeight="1">
      <c r="B141" s="1517"/>
      <c r="C141" s="1517"/>
      <c r="D141" s="1517"/>
      <c r="E141" s="1517"/>
      <c r="F141" s="1517"/>
      <c r="G141" s="1517"/>
      <c r="H141" s="1517"/>
    </row>
    <row r="142" spans="2:14" ht="12.75" customHeight="1">
      <c r="B142" s="1522"/>
      <c r="C142" s="1528"/>
      <c r="D142" s="837"/>
      <c r="E142" s="1522"/>
      <c r="F142" s="1522"/>
      <c r="G142" s="1522"/>
      <c r="H142" s="1522"/>
    </row>
    <row r="143" spans="2:14" ht="12.75" customHeight="1">
      <c r="B143" s="1522"/>
      <c r="C143" s="1528"/>
      <c r="D143" s="837"/>
      <c r="E143" s="1522"/>
      <c r="F143" s="1522"/>
      <c r="G143" s="1522"/>
      <c r="H143" s="1523"/>
    </row>
    <row r="144" spans="2:14" ht="12.75" customHeight="1">
      <c r="B144" s="1515"/>
      <c r="C144" s="1515"/>
      <c r="D144" s="790"/>
      <c r="E144" s="1514"/>
      <c r="F144" s="1514"/>
      <c r="G144" s="1514"/>
    </row>
    <row r="145" spans="2:8" ht="12.75" customHeight="1">
      <c r="B145" s="1515"/>
      <c r="C145" s="1515"/>
      <c r="D145" s="790"/>
      <c r="E145" s="1514"/>
      <c r="F145" s="1514"/>
      <c r="G145" s="1514"/>
    </row>
    <row r="146" spans="2:8" ht="12.75" customHeight="1">
      <c r="B146" s="1525"/>
      <c r="C146" s="1515"/>
      <c r="D146" s="790"/>
      <c r="E146" s="1514"/>
      <c r="F146" s="1514"/>
      <c r="G146" s="1514"/>
    </row>
    <row r="147" spans="2:8" ht="12.75" customHeight="1">
      <c r="B147" s="1515"/>
      <c r="C147" s="1515"/>
      <c r="D147" s="790"/>
      <c r="E147" s="1514"/>
      <c r="F147" s="1514"/>
      <c r="G147" s="1514"/>
    </row>
    <row r="148" spans="2:8" ht="12.75" customHeight="1">
      <c r="B148" s="1515"/>
      <c r="C148" s="1515"/>
      <c r="D148" s="790"/>
      <c r="E148" s="1514"/>
      <c r="F148" s="1514"/>
      <c r="G148" s="1514"/>
    </row>
    <row r="149" spans="2:8" ht="12.75" customHeight="1">
      <c r="B149" s="1515"/>
      <c r="C149" s="1515"/>
      <c r="D149" s="790"/>
      <c r="E149" s="1514"/>
      <c r="F149" s="1514"/>
      <c r="G149" s="1514"/>
    </row>
    <row r="150" spans="2:8" ht="12.75" customHeight="1">
      <c r="B150" s="1515"/>
      <c r="C150" s="1515"/>
      <c r="D150" s="790"/>
      <c r="E150" s="1514"/>
      <c r="F150" s="1514"/>
      <c r="G150" s="1514"/>
    </row>
    <row r="151" spans="2:8" ht="12.75" customHeight="1">
      <c r="B151" s="1515"/>
      <c r="C151" s="1515"/>
      <c r="D151" s="790"/>
      <c r="E151" s="1515"/>
      <c r="F151" s="1515"/>
      <c r="G151" s="1515"/>
    </row>
    <row r="152" spans="2:8" ht="12.75" customHeight="1">
      <c r="B152" s="1521"/>
      <c r="C152" s="1515"/>
      <c r="D152" s="790"/>
      <c r="E152" s="1521"/>
      <c r="F152" s="1521"/>
      <c r="G152" s="1521"/>
    </row>
    <row r="154" spans="2:8" ht="12.75" customHeight="1">
      <c r="B154" s="839"/>
      <c r="C154" s="840"/>
      <c r="D154" s="840"/>
    </row>
    <row r="155" spans="2:8" ht="12.75" customHeight="1">
      <c r="B155" s="839"/>
      <c r="C155" s="840"/>
      <c r="D155" s="840"/>
    </row>
    <row r="157" spans="2:8" ht="12.75" customHeight="1">
      <c r="B157" s="1517"/>
      <c r="C157" s="1517"/>
      <c r="D157" s="1517"/>
      <c r="E157" s="1517"/>
      <c r="F157" s="1517"/>
      <c r="G157" s="1517"/>
      <c r="H157" s="1517"/>
    </row>
    <row r="158" spans="2:8" ht="12.75" customHeight="1">
      <c r="B158" s="1522"/>
      <c r="C158" s="1523"/>
      <c r="D158" s="838"/>
      <c r="E158" s="1522"/>
      <c r="F158" s="1522"/>
      <c r="G158" s="1522"/>
      <c r="H158" s="1522"/>
    </row>
    <row r="159" spans="2:8" ht="12.75" customHeight="1">
      <c r="B159" s="1522"/>
      <c r="C159" s="1523"/>
      <c r="D159" s="838"/>
      <c r="E159" s="1522"/>
      <c r="F159" s="1522"/>
      <c r="G159" s="1522"/>
      <c r="H159" s="1523"/>
    </row>
    <row r="160" spans="2:8" ht="12.75" customHeight="1">
      <c r="B160" s="1515"/>
      <c r="C160" s="1515"/>
      <c r="D160" s="790"/>
      <c r="E160" s="1748"/>
      <c r="F160" s="1748"/>
      <c r="G160" s="1748"/>
      <c r="H160" s="790"/>
    </row>
    <row r="161" spans="2:8" ht="12.75" customHeight="1">
      <c r="B161" s="1515"/>
      <c r="C161" s="1515"/>
      <c r="D161" s="790"/>
      <c r="E161" s="1748"/>
      <c r="F161" s="1748"/>
      <c r="G161" s="1748"/>
      <c r="H161" s="790"/>
    </row>
    <row r="162" spans="2:8" ht="12.75" customHeight="1">
      <c r="B162" s="1521"/>
      <c r="C162" s="1521"/>
      <c r="D162" s="817"/>
      <c r="E162" s="1748"/>
      <c r="F162" s="1748"/>
      <c r="G162" s="1748"/>
      <c r="H162" s="817"/>
    </row>
    <row r="164" spans="2:8" ht="12.75" customHeight="1">
      <c r="B164" s="1517"/>
      <c r="C164" s="1517"/>
      <c r="D164" s="1517"/>
      <c r="E164" s="1517"/>
      <c r="F164" s="1517"/>
      <c r="G164" s="1517"/>
      <c r="H164" s="1517"/>
    </row>
    <row r="165" spans="2:8" ht="12.75" customHeight="1">
      <c r="B165" s="1524"/>
      <c r="C165" s="1520"/>
      <c r="D165" s="761"/>
      <c r="E165" s="1517"/>
      <c r="F165" s="1517"/>
      <c r="G165" s="1517"/>
      <c r="H165" s="1517"/>
    </row>
    <row r="166" spans="2:8" ht="12.75" customHeight="1">
      <c r="B166" s="1524"/>
      <c r="C166" s="1520"/>
      <c r="D166" s="761"/>
      <c r="E166" s="1517"/>
      <c r="F166" s="1517"/>
      <c r="G166" s="1517"/>
      <c r="H166" s="1517"/>
    </row>
    <row r="167" spans="2:8" ht="12.75" customHeight="1">
      <c r="B167" s="841"/>
      <c r="C167" s="761"/>
      <c r="D167" s="761"/>
      <c r="E167" s="761"/>
      <c r="F167" s="761"/>
      <c r="G167" s="761"/>
      <c r="H167" s="816"/>
    </row>
    <row r="168" spans="2:8" ht="12.75" customHeight="1">
      <c r="B168" s="1521"/>
      <c r="C168" s="1520"/>
      <c r="D168" s="761"/>
      <c r="E168" s="1521"/>
      <c r="F168" s="1521"/>
      <c r="G168" s="1521"/>
      <c r="H168" s="817"/>
    </row>
    <row r="173" spans="2:8" ht="12.75" customHeight="1">
      <c r="B173" s="815"/>
    </row>
    <row r="174" spans="2:8" ht="12.75" customHeight="1">
      <c r="B174" s="815"/>
    </row>
    <row r="175" spans="2:8" ht="12.75" customHeight="1">
      <c r="B175" s="1524"/>
      <c r="C175" s="1520"/>
      <c r="D175" s="761"/>
      <c r="E175" s="1517"/>
      <c r="F175" s="1517"/>
      <c r="G175" s="1517"/>
      <c r="H175" s="1517"/>
    </row>
    <row r="176" spans="2:8" ht="12.75" customHeight="1">
      <c r="B176" s="1524"/>
      <c r="C176" s="1520"/>
      <c r="D176" s="761"/>
      <c r="E176" s="1517"/>
      <c r="F176" s="1517"/>
      <c r="G176" s="1517"/>
      <c r="H176" s="1517"/>
    </row>
    <row r="177" spans="2:9" ht="12.75" customHeight="1">
      <c r="B177" s="1515"/>
      <c r="C177" s="1520"/>
      <c r="D177" s="761"/>
      <c r="E177" s="1515"/>
      <c r="F177" s="1515"/>
      <c r="G177" s="1515"/>
      <c r="H177" s="790"/>
    </row>
    <row r="178" spans="2:9" ht="12.75" customHeight="1">
      <c r="B178" s="1515"/>
      <c r="C178" s="1520"/>
      <c r="D178" s="761"/>
      <c r="E178" s="1515"/>
      <c r="F178" s="1515"/>
      <c r="G178" s="1515"/>
      <c r="H178" s="790"/>
    </row>
    <row r="179" spans="2:9" ht="12.75" customHeight="1">
      <c r="B179" s="1515"/>
      <c r="C179" s="1520"/>
      <c r="D179" s="761"/>
      <c r="E179" s="1515"/>
      <c r="F179" s="1515"/>
      <c r="G179" s="1515"/>
      <c r="H179" s="790"/>
    </row>
    <row r="180" spans="2:9" ht="12.75" customHeight="1">
      <c r="B180" s="1521"/>
      <c r="C180" s="1520"/>
      <c r="D180" s="761"/>
      <c r="E180" s="1521"/>
      <c r="F180" s="1521"/>
      <c r="G180" s="1521"/>
      <c r="H180" s="817"/>
    </row>
    <row r="181" spans="2:9" ht="12.75" customHeight="1">
      <c r="B181" s="817"/>
      <c r="C181" s="761"/>
      <c r="D181" s="761"/>
      <c r="E181" s="817"/>
      <c r="F181" s="817"/>
      <c r="G181" s="761"/>
      <c r="H181" s="817"/>
    </row>
    <row r="182" spans="2:9" ht="12.75" customHeight="1">
      <c r="B182" s="817"/>
      <c r="C182" s="761"/>
      <c r="D182" s="761"/>
      <c r="E182" s="817"/>
      <c r="F182" s="817"/>
      <c r="G182" s="761"/>
      <c r="H182" s="817"/>
    </row>
    <row r="183" spans="2:9" ht="12.75" customHeight="1">
      <c r="B183" s="817"/>
      <c r="C183" s="761"/>
      <c r="D183" s="761"/>
      <c r="E183" s="817"/>
      <c r="F183" s="817"/>
      <c r="G183" s="761"/>
      <c r="H183" s="817"/>
    </row>
    <row r="185" spans="2:9" ht="12.75" customHeight="1">
      <c r="B185" s="815"/>
    </row>
    <row r="186" spans="2:9" ht="12.75" customHeight="1">
      <c r="B186" s="815"/>
    </row>
    <row r="187" spans="2:9" ht="12.75" customHeight="1">
      <c r="B187" s="822"/>
      <c r="C187" s="824"/>
      <c r="D187" s="824"/>
      <c r="E187" s="824"/>
      <c r="F187" s="824"/>
      <c r="I187" s="842"/>
    </row>
    <row r="188" spans="2:9" ht="12.75" customHeight="1">
      <c r="B188" s="822"/>
      <c r="I188" s="822"/>
    </row>
    <row r="189" spans="2:9" ht="12.75" customHeight="1">
      <c r="B189" s="822"/>
      <c r="C189" s="824"/>
      <c r="D189" s="824"/>
      <c r="E189" s="824"/>
      <c r="F189" s="824"/>
      <c r="I189" s="842"/>
    </row>
    <row r="190" spans="2:9" ht="12.75" customHeight="1">
      <c r="B190" s="822"/>
      <c r="C190" s="824"/>
      <c r="D190" s="824"/>
      <c r="E190" s="824"/>
      <c r="F190" s="824"/>
      <c r="G190" s="822"/>
    </row>
    <row r="193" spans="1:14" ht="12.75" customHeight="1">
      <c r="B193" s="822"/>
    </row>
    <row r="194" spans="1:14" ht="12.75" customHeight="1">
      <c r="B194" s="823"/>
    </row>
    <row r="195" spans="1:14" ht="12.75" customHeight="1">
      <c r="B195" s="822"/>
    </row>
    <row r="196" spans="1:14" ht="12.75" customHeight="1">
      <c r="B196" s="823"/>
    </row>
    <row r="197" spans="1:14" ht="12.75" customHeight="1">
      <c r="B197" s="1519"/>
      <c r="C197" s="1519"/>
      <c r="D197" s="1519"/>
      <c r="E197" s="1519"/>
      <c r="F197" s="1519"/>
      <c r="G197" s="1519"/>
      <c r="H197" s="1519"/>
      <c r="I197" s="1519"/>
      <c r="J197" s="1519"/>
      <c r="K197" s="1519"/>
      <c r="L197" s="1519"/>
      <c r="M197" s="761"/>
      <c r="N197" s="761"/>
    </row>
    <row r="198" spans="1:14" ht="12.75" customHeight="1">
      <c r="B198" s="1519"/>
      <c r="C198" s="1519"/>
      <c r="D198" s="1519"/>
      <c r="E198" s="1519"/>
      <c r="F198" s="1519"/>
      <c r="G198" s="1519"/>
      <c r="H198" s="1519"/>
      <c r="I198" s="1519"/>
      <c r="J198" s="1519"/>
      <c r="K198" s="1519"/>
      <c r="L198" s="1519"/>
      <c r="M198" s="761"/>
      <c r="N198" s="761"/>
    </row>
    <row r="199" spans="1:14" ht="12.75" customHeight="1">
      <c r="B199" s="823"/>
    </row>
    <row r="200" spans="1:14" ht="12.75" customHeight="1">
      <c r="B200" s="1519"/>
      <c r="C200" s="1519"/>
      <c r="D200" s="1519"/>
      <c r="E200" s="1519"/>
      <c r="F200" s="1519"/>
      <c r="G200" s="1519"/>
      <c r="H200" s="1519"/>
      <c r="I200" s="1519"/>
      <c r="J200" s="1519"/>
      <c r="K200" s="1519"/>
      <c r="L200" s="1519"/>
      <c r="M200" s="761"/>
      <c r="N200" s="761"/>
    </row>
    <row r="201" spans="1:14" ht="12.75" customHeight="1">
      <c r="B201" s="1519"/>
      <c r="C201" s="1519"/>
      <c r="D201" s="1519"/>
      <c r="E201" s="1519"/>
      <c r="F201" s="1519"/>
      <c r="G201" s="1519"/>
      <c r="H201" s="1519"/>
      <c r="I201" s="1519"/>
      <c r="J201" s="1519"/>
      <c r="K201" s="1519"/>
      <c r="L201" s="1519"/>
      <c r="M201" s="761"/>
      <c r="N201" s="761"/>
    </row>
    <row r="202" spans="1:14" ht="12.75" customHeight="1">
      <c r="B202" s="1519"/>
      <c r="C202" s="1519"/>
      <c r="D202" s="1519"/>
      <c r="E202" s="1519"/>
      <c r="F202" s="1519"/>
      <c r="G202" s="1519"/>
      <c r="H202" s="1519"/>
      <c r="I202" s="1519"/>
      <c r="J202" s="1519"/>
      <c r="K202" s="1519"/>
      <c r="L202" s="1519"/>
      <c r="M202" s="761"/>
      <c r="N202" s="761"/>
    </row>
    <row r="205" spans="1:14" ht="12.75" customHeight="1">
      <c r="A205" s="831"/>
    </row>
    <row r="207" spans="1:14" ht="12.75" customHeight="1">
      <c r="B207" s="843"/>
      <c r="C207" s="761"/>
      <c r="D207" s="761"/>
      <c r="E207" s="761"/>
      <c r="F207" s="761"/>
    </row>
    <row r="208" spans="1:14" ht="12.75" customHeight="1">
      <c r="B208" s="1520"/>
      <c r="C208" s="1748"/>
      <c r="D208" s="1748"/>
      <c r="E208" s="1748"/>
    </row>
    <row r="209" spans="2:6" ht="12.75" customHeight="1">
      <c r="B209" s="1520"/>
      <c r="C209" s="1748"/>
      <c r="D209" s="1748"/>
      <c r="E209" s="1748"/>
    </row>
    <row r="210" spans="2:6" ht="12.75" customHeight="1">
      <c r="B210" s="1520"/>
      <c r="C210" s="1748"/>
      <c r="D210" s="1748"/>
      <c r="E210" s="1748"/>
    </row>
    <row r="211" spans="2:6" ht="12.75" customHeight="1">
      <c r="B211" s="1520"/>
      <c r="C211" s="1748"/>
      <c r="D211" s="1748"/>
      <c r="E211" s="1748"/>
    </row>
    <row r="212" spans="2:6" ht="12.75" customHeight="1">
      <c r="B212" s="1516"/>
      <c r="C212" s="1748"/>
      <c r="D212" s="1748"/>
      <c r="E212" s="1748"/>
    </row>
    <row r="213" spans="2:6" ht="12.75" customHeight="1">
      <c r="B213" s="844"/>
      <c r="C213" s="845"/>
      <c r="D213" s="845"/>
      <c r="E213" s="761"/>
      <c r="F213" s="761"/>
    </row>
    <row r="214" spans="2:6" ht="12.75" customHeight="1">
      <c r="B214" s="841"/>
      <c r="C214" s="818"/>
      <c r="D214" s="818"/>
      <c r="E214" s="818"/>
      <c r="F214" s="818"/>
    </row>
    <row r="215" spans="2:6" ht="12.75" customHeight="1">
      <c r="B215" s="761"/>
      <c r="C215" s="846"/>
      <c r="D215" s="846"/>
      <c r="E215" s="818"/>
      <c r="F215" s="818"/>
    </row>
    <row r="216" spans="2:6" ht="12.75" customHeight="1">
      <c r="B216" s="761"/>
      <c r="C216" s="761"/>
      <c r="D216" s="761"/>
      <c r="E216" s="820"/>
      <c r="F216" s="820"/>
    </row>
    <row r="217" spans="2:6" ht="12.75" customHeight="1">
      <c r="B217" s="761"/>
      <c r="C217" s="761"/>
      <c r="D217" s="761"/>
    </row>
    <row r="218" spans="2:6" ht="12.75" customHeight="1">
      <c r="B218" s="761"/>
      <c r="C218" s="761"/>
      <c r="D218" s="761"/>
    </row>
    <row r="219" spans="2:6" ht="12.75" customHeight="1">
      <c r="B219" s="761"/>
      <c r="C219" s="761"/>
      <c r="D219" s="761"/>
    </row>
    <row r="220" spans="2:6" ht="12.75" customHeight="1">
      <c r="B220" s="761"/>
      <c r="C220" s="761"/>
      <c r="D220" s="761"/>
    </row>
    <row r="221" spans="2:6" ht="12.75" customHeight="1">
      <c r="B221" s="761"/>
      <c r="C221" s="761"/>
      <c r="D221" s="761"/>
      <c r="E221" s="820"/>
      <c r="F221" s="820"/>
    </row>
    <row r="222" spans="2:6" ht="12.75" customHeight="1">
      <c r="B222" s="761"/>
      <c r="C222" s="761"/>
      <c r="D222" s="761"/>
    </row>
    <row r="223" spans="2:6" ht="12.75" customHeight="1">
      <c r="B223" s="761"/>
      <c r="C223" s="761"/>
      <c r="D223" s="761"/>
    </row>
    <row r="224" spans="2:6" ht="12.75" customHeight="1">
      <c r="B224" s="761"/>
      <c r="C224" s="761"/>
      <c r="D224" s="761"/>
      <c r="E224" s="761"/>
      <c r="F224" s="761"/>
    </row>
    <row r="225" spans="2:6" ht="12.75" customHeight="1">
      <c r="B225" s="761"/>
      <c r="C225" s="761"/>
      <c r="D225" s="761"/>
      <c r="E225" s="761"/>
      <c r="F225" s="761"/>
    </row>
    <row r="226" spans="2:6" ht="12.75" customHeight="1">
      <c r="C226" s="761"/>
      <c r="D226" s="761"/>
      <c r="E226" s="761"/>
      <c r="F226" s="761"/>
    </row>
    <row r="227" spans="2:6" ht="12.75" customHeight="1">
      <c r="B227" s="761"/>
      <c r="C227" s="761"/>
      <c r="D227" s="761"/>
      <c r="E227" s="761"/>
      <c r="F227" s="761"/>
    </row>
    <row r="228" spans="2:6" ht="12.75" customHeight="1">
      <c r="B228" s="761"/>
      <c r="C228" s="761"/>
      <c r="D228" s="761"/>
      <c r="E228" s="820"/>
      <c r="F228" s="820"/>
    </row>
    <row r="229" spans="2:6" ht="12.75" customHeight="1">
      <c r="B229" s="761"/>
      <c r="C229" s="761"/>
      <c r="D229" s="761"/>
    </row>
    <row r="230" spans="2:6" ht="12.75" customHeight="1">
      <c r="B230" s="761"/>
      <c r="C230" s="761"/>
      <c r="D230" s="761"/>
      <c r="E230" s="761"/>
      <c r="F230" s="761"/>
    </row>
    <row r="231" spans="2:6" ht="12.75" customHeight="1">
      <c r="B231" s="761"/>
      <c r="C231" s="761"/>
      <c r="D231" s="761"/>
      <c r="E231" s="761"/>
      <c r="F231" s="761"/>
    </row>
    <row r="232" spans="2:6" ht="12.75" customHeight="1">
      <c r="B232" s="761"/>
      <c r="C232" s="761"/>
      <c r="D232" s="761"/>
      <c r="E232" s="761"/>
      <c r="F232" s="761"/>
    </row>
    <row r="233" spans="2:6" ht="12.75" customHeight="1">
      <c r="B233" s="761"/>
      <c r="C233" s="761"/>
      <c r="D233" s="761"/>
      <c r="E233" s="761"/>
      <c r="F233" s="761"/>
    </row>
    <row r="234" spans="2:6" ht="12.75" customHeight="1">
      <c r="B234" s="761"/>
      <c r="C234" s="761"/>
      <c r="D234" s="761"/>
      <c r="E234" s="761"/>
      <c r="F234" s="761"/>
    </row>
    <row r="235" spans="2:6" ht="12.75" customHeight="1">
      <c r="B235" s="761"/>
      <c r="C235" s="761"/>
      <c r="D235" s="761"/>
      <c r="E235" s="761"/>
      <c r="F235" s="761"/>
    </row>
    <row r="236" spans="2:6" ht="12.75" customHeight="1">
      <c r="B236" s="761"/>
      <c r="C236" s="761"/>
      <c r="D236" s="761"/>
      <c r="E236" s="761"/>
      <c r="F236" s="761"/>
    </row>
    <row r="237" spans="2:6" ht="12.75" customHeight="1">
      <c r="B237" s="761"/>
      <c r="C237" s="761"/>
      <c r="D237" s="761"/>
      <c r="E237" s="761"/>
      <c r="F237" s="761"/>
    </row>
    <row r="238" spans="2:6" ht="12.75" customHeight="1">
      <c r="B238" s="761"/>
      <c r="C238" s="761"/>
      <c r="D238" s="761"/>
      <c r="E238" s="761"/>
      <c r="F238" s="761"/>
    </row>
    <row r="239" spans="2:6" ht="12.75" customHeight="1">
      <c r="B239" s="761"/>
      <c r="C239" s="761"/>
      <c r="D239" s="761"/>
      <c r="E239" s="761"/>
      <c r="F239" s="761"/>
    </row>
    <row r="240" spans="2:6" ht="12.75" customHeight="1">
      <c r="B240" s="761"/>
      <c r="C240" s="761"/>
      <c r="D240" s="761"/>
      <c r="E240" s="820"/>
      <c r="F240" s="820"/>
    </row>
    <row r="241" spans="2:6" ht="12.75" customHeight="1">
      <c r="B241" s="761"/>
      <c r="C241" s="761"/>
      <c r="D241" s="761"/>
      <c r="E241" s="820"/>
      <c r="F241" s="820"/>
    </row>
    <row r="242" spans="2:6" ht="12.75" customHeight="1">
      <c r="B242" s="761"/>
      <c r="C242" s="761"/>
      <c r="D242" s="761"/>
      <c r="E242" s="820"/>
      <c r="F242" s="820"/>
    </row>
    <row r="243" spans="2:6" ht="12.75" customHeight="1">
      <c r="B243" s="761"/>
      <c r="C243" s="761"/>
      <c r="D243" s="761"/>
    </row>
    <row r="244" spans="2:6" ht="12.75" customHeight="1">
      <c r="C244" s="761"/>
      <c r="D244" s="761"/>
      <c r="E244" s="761"/>
      <c r="F244" s="761"/>
    </row>
    <row r="245" spans="2:6" ht="12.75" customHeight="1">
      <c r="B245" s="761"/>
      <c r="C245" s="761"/>
      <c r="D245" s="761"/>
    </row>
    <row r="246" spans="2:6" ht="12.75" customHeight="1">
      <c r="B246" s="761"/>
      <c r="C246" s="761"/>
      <c r="D246" s="761"/>
      <c r="E246" s="761"/>
      <c r="F246" s="761"/>
    </row>
    <row r="247" spans="2:6" ht="12.75" customHeight="1">
      <c r="B247" s="761"/>
      <c r="C247" s="761"/>
      <c r="D247" s="761"/>
      <c r="E247" s="820"/>
      <c r="F247" s="820"/>
    </row>
    <row r="248" spans="2:6" ht="12.75" customHeight="1">
      <c r="B248" s="761"/>
      <c r="C248" s="761"/>
      <c r="D248" s="761"/>
      <c r="E248" s="761"/>
      <c r="F248" s="761"/>
    </row>
    <row r="249" spans="2:6" ht="12.75" customHeight="1">
      <c r="B249" s="761"/>
      <c r="C249" s="761"/>
      <c r="D249" s="761"/>
      <c r="E249" s="761"/>
      <c r="F249" s="761"/>
    </row>
    <row r="250" spans="2:6" ht="12.75" customHeight="1">
      <c r="B250" s="761"/>
      <c r="C250" s="761"/>
      <c r="D250" s="761"/>
      <c r="E250" s="761"/>
      <c r="F250" s="761"/>
    </row>
    <row r="251" spans="2:6" ht="12.75" customHeight="1">
      <c r="B251" s="761"/>
      <c r="C251" s="761"/>
      <c r="D251" s="761"/>
      <c r="E251" s="761"/>
      <c r="F251" s="761"/>
    </row>
    <row r="252" spans="2:6" ht="12.75" customHeight="1">
      <c r="B252" s="761"/>
      <c r="C252" s="761"/>
      <c r="D252" s="761"/>
      <c r="E252" s="820"/>
      <c r="F252" s="820"/>
    </row>
    <row r="253" spans="2:6" ht="12.75" customHeight="1">
      <c r="B253" s="761"/>
      <c r="C253" s="761"/>
      <c r="D253" s="761"/>
      <c r="E253" s="761"/>
      <c r="F253" s="761"/>
    </row>
    <row r="254" spans="2:6" ht="12.75" customHeight="1">
      <c r="B254" s="761"/>
      <c r="C254" s="761"/>
      <c r="D254" s="761"/>
      <c r="E254" s="761"/>
      <c r="F254" s="761"/>
    </row>
    <row r="255" spans="2:6" ht="12.75" customHeight="1">
      <c r="B255" s="761"/>
      <c r="C255" s="761"/>
      <c r="D255" s="761"/>
      <c r="E255" s="761"/>
      <c r="F255" s="761"/>
    </row>
    <row r="256" spans="2:6" ht="12.75" customHeight="1">
      <c r="B256" s="761"/>
      <c r="C256" s="761"/>
      <c r="D256" s="761"/>
      <c r="E256" s="761"/>
      <c r="F256" s="761"/>
    </row>
    <row r="257" spans="2:6" ht="12.75" customHeight="1">
      <c r="B257" s="761"/>
      <c r="C257" s="761"/>
      <c r="D257" s="761"/>
      <c r="E257" s="761"/>
      <c r="F257" s="761"/>
    </row>
  </sheetData>
  <sheetProtection algorithmName="SHA-512" hashValue="RPEv6pmHkVTDCN6IqPsudbmNlmO0sPaE5aRrZMdOt3hbX+wDcAwdrSVFNmA+cCKA+TJgYXuB6Z2nCyqoHhY8/A==" saltValue="21bcOwVAvJMkszTkI0GtVw==" spinCount="100000" sheet="1" formatCells="0" formatColumns="0" formatRows="0" insertRows="0"/>
  <customSheetViews>
    <customSheetView guid="{BF20CC56-EA05-47B4-8174-543B4536EDD8}" showPageBreaks="1" showGridLines="0" printArea="1">
      <selection activeCell="N26" sqref="N26"/>
      <pageMargins left="0" right="0" top="0" bottom="0" header="0" footer="0"/>
      <headerFooter alignWithMargins="0">
        <oddFooter>&amp;R&amp;A, &amp;P</oddFooter>
      </headerFooter>
    </customSheetView>
    <customSheetView guid="{DFED3BBB-AA3A-47A0-B9A6-455515EE166B}" showPageBreaks="1" showGridLines="0" printArea="1">
      <selection sqref="A1:M1"/>
      <pageMargins left="0" right="0" top="0" bottom="0" header="0" footer="0"/>
      <headerFooter alignWithMargins="0">
        <oddFooter>&amp;R&amp;A, &amp;P</oddFooter>
      </headerFooter>
    </customSheetView>
  </customSheetViews>
  <mergeCells count="129">
    <mergeCell ref="B2:K2"/>
    <mergeCell ref="B3:G3"/>
    <mergeCell ref="L3:M3"/>
    <mergeCell ref="B4:G4"/>
    <mergeCell ref="L4:M4"/>
    <mergeCell ref="B32:I32"/>
    <mergeCell ref="B5:G5"/>
    <mergeCell ref="L5:M5"/>
    <mergeCell ref="B6:G6"/>
    <mergeCell ref="L6:M6"/>
    <mergeCell ref="B7:G7"/>
    <mergeCell ref="B9:G9"/>
    <mergeCell ref="L9:M9"/>
    <mergeCell ref="B13:G13"/>
    <mergeCell ref="L13:M13"/>
    <mergeCell ref="B14:G14"/>
    <mergeCell ref="L14:M14"/>
    <mergeCell ref="B10:G10"/>
    <mergeCell ref="L10:M10"/>
    <mergeCell ref="B11:G11"/>
    <mergeCell ref="L11:M11"/>
    <mergeCell ref="B12:G12"/>
    <mergeCell ref="L12:M12"/>
    <mergeCell ref="B15:G15"/>
    <mergeCell ref="L15:M15"/>
    <mergeCell ref="B16:G16"/>
    <mergeCell ref="B17:G17"/>
    <mergeCell ref="B18:G18"/>
    <mergeCell ref="E23:J23"/>
    <mergeCell ref="J59:K59"/>
    <mergeCell ref="G48:H48"/>
    <mergeCell ref="I47:J47"/>
    <mergeCell ref="I48:J48"/>
    <mergeCell ref="B59:B60"/>
    <mergeCell ref="C59:G59"/>
    <mergeCell ref="H59:I59"/>
    <mergeCell ref="M74:M75"/>
    <mergeCell ref="B92:L93"/>
    <mergeCell ref="C60:G60"/>
    <mergeCell ref="H60:I60"/>
    <mergeCell ref="J60:K60"/>
    <mergeCell ref="E24:J24"/>
    <mergeCell ref="E25:J25"/>
    <mergeCell ref="E26:J26"/>
    <mergeCell ref="B29:I30"/>
    <mergeCell ref="B46:J46"/>
    <mergeCell ref="G47:H47"/>
    <mergeCell ref="J43:K43"/>
    <mergeCell ref="B94:L95"/>
    <mergeCell ref="B98:L99"/>
    <mergeCell ref="E61:G61"/>
    <mergeCell ref="H61:I61"/>
    <mergeCell ref="J61:K61"/>
    <mergeCell ref="B67:K67"/>
    <mergeCell ref="B68:K68"/>
    <mergeCell ref="C74:C75"/>
    <mergeCell ref="H106:H107"/>
    <mergeCell ref="I106:I107"/>
    <mergeCell ref="J106:J107"/>
    <mergeCell ref="K106:K107"/>
    <mergeCell ref="J74:J75"/>
    <mergeCell ref="K74:K75"/>
    <mergeCell ref="E74:E75"/>
    <mergeCell ref="G74:G75"/>
    <mergeCell ref="H74:H75"/>
    <mergeCell ref="I74:I75"/>
    <mergeCell ref="M106:M107"/>
    <mergeCell ref="B110:L111"/>
    <mergeCell ref="B126:L127"/>
    <mergeCell ref="B128:L129"/>
    <mergeCell ref="B141:H141"/>
    <mergeCell ref="B142:C143"/>
    <mergeCell ref="E142:G143"/>
    <mergeCell ref="H142:H143"/>
    <mergeCell ref="C106:C107"/>
    <mergeCell ref="G106:G107"/>
    <mergeCell ref="H175:H176"/>
    <mergeCell ref="E145:G145"/>
    <mergeCell ref="B146:C146"/>
    <mergeCell ref="E146:G146"/>
    <mergeCell ref="B147:C147"/>
    <mergeCell ref="E147:G147"/>
    <mergeCell ref="B148:C148"/>
    <mergeCell ref="E148:G148"/>
    <mergeCell ref="B161:C161"/>
    <mergeCell ref="E161:G161"/>
    <mergeCell ref="B162:C162"/>
    <mergeCell ref="E162:G162"/>
    <mergeCell ref="B164:H164"/>
    <mergeCell ref="B165:C166"/>
    <mergeCell ref="E165:G166"/>
    <mergeCell ref="H165:H166"/>
    <mergeCell ref="B168:C168"/>
    <mergeCell ref="E168:G168"/>
    <mergeCell ref="E152:G152"/>
    <mergeCell ref="B157:H157"/>
    <mergeCell ref="A1:M1"/>
    <mergeCell ref="B197:L198"/>
    <mergeCell ref="B200:L202"/>
    <mergeCell ref="B208:E208"/>
    <mergeCell ref="B209:E209"/>
    <mergeCell ref="B210:E210"/>
    <mergeCell ref="B211:E211"/>
    <mergeCell ref="B177:C177"/>
    <mergeCell ref="E177:G177"/>
    <mergeCell ref="B178:C178"/>
    <mergeCell ref="E178:G178"/>
    <mergeCell ref="B179:C179"/>
    <mergeCell ref="E179:G179"/>
    <mergeCell ref="B180:C180"/>
    <mergeCell ref="E180:G180"/>
    <mergeCell ref="E151:G151"/>
    <mergeCell ref="B152:C152"/>
    <mergeCell ref="B158:C159"/>
    <mergeCell ref="E158:G159"/>
    <mergeCell ref="H158:H159"/>
    <mergeCell ref="B160:C160"/>
    <mergeCell ref="E160:G160"/>
    <mergeCell ref="B175:C176"/>
    <mergeCell ref="B144:C144"/>
    <mergeCell ref="E144:G144"/>
    <mergeCell ref="B145:C145"/>
    <mergeCell ref="B149:C149"/>
    <mergeCell ref="E149:G149"/>
    <mergeCell ref="B150:C150"/>
    <mergeCell ref="E150:G150"/>
    <mergeCell ref="B151:C151"/>
    <mergeCell ref="B212:E212"/>
    <mergeCell ref="E175:G176"/>
  </mergeCells>
  <pageMargins left="0.7" right="0.7" top="0.75" bottom="0.75" header="0.3" footer="0.3"/>
  <pageSetup scale="88" orientation="landscape" r:id="rId1"/>
  <headerFooter differentFirst="1"/>
  <rowBreaks count="1" manualBreakCount="1">
    <brk id="27"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H7"/>
  <sheetViews>
    <sheetView workbookViewId="0"/>
  </sheetViews>
  <sheetFormatPr defaultRowHeight="14.45"/>
  <sheetData>
    <row r="1" spans="1:8">
      <c r="A1" t="s">
        <v>456</v>
      </c>
      <c r="B1" t="s">
        <v>787</v>
      </c>
      <c r="C1" t="s">
        <v>788</v>
      </c>
      <c r="D1" t="s">
        <v>789</v>
      </c>
      <c r="E1" t="s">
        <v>790</v>
      </c>
      <c r="F1" t="s">
        <v>791</v>
      </c>
      <c r="G1" t="s">
        <v>792</v>
      </c>
      <c r="H1" t="s">
        <v>793</v>
      </c>
    </row>
    <row r="2" spans="1:8">
      <c r="B2">
        <f>'Financing Terms'!B10</f>
        <v>0</v>
      </c>
      <c r="C2" s="69">
        <f>'Financing Terms'!H10</f>
        <v>0</v>
      </c>
      <c r="D2">
        <f>('Financing Terms'!I10)*100</f>
        <v>0</v>
      </c>
      <c r="E2">
        <f>'Financing Terms'!J10</f>
        <v>0</v>
      </c>
      <c r="F2">
        <f>'Financing Terms'!K10</f>
        <v>0</v>
      </c>
      <c r="H2">
        <f>'Financing Terms'!L10</f>
        <v>0</v>
      </c>
    </row>
    <row r="3" spans="1:8">
      <c r="B3">
        <f>'Financing Terms'!B11</f>
        <v>0</v>
      </c>
      <c r="C3" s="69">
        <f>'Financing Terms'!H11</f>
        <v>0</v>
      </c>
      <c r="D3">
        <f>('Financing Terms'!I11)*100</f>
        <v>0</v>
      </c>
      <c r="E3">
        <f>'Financing Terms'!J11</f>
        <v>0</v>
      </c>
      <c r="F3">
        <f>'Financing Terms'!K11</f>
        <v>0</v>
      </c>
      <c r="H3">
        <f>'Financing Terms'!L11</f>
        <v>0</v>
      </c>
    </row>
    <row r="4" spans="1:8">
      <c r="B4">
        <f>'Financing Terms'!B12</f>
        <v>0</v>
      </c>
      <c r="C4" s="69">
        <f>'Financing Terms'!H12</f>
        <v>0</v>
      </c>
      <c r="D4">
        <f>('Financing Terms'!I12)*100</f>
        <v>0</v>
      </c>
      <c r="E4">
        <f>'Financing Terms'!J12</f>
        <v>0</v>
      </c>
      <c r="F4">
        <f>'Financing Terms'!K12</f>
        <v>0</v>
      </c>
      <c r="H4">
        <f>'Financing Terms'!L12</f>
        <v>0</v>
      </c>
    </row>
    <row r="5" spans="1:8">
      <c r="B5">
        <f>'Financing Terms'!B13</f>
        <v>0</v>
      </c>
      <c r="C5" s="69">
        <f>'Financing Terms'!H13</f>
        <v>0</v>
      </c>
      <c r="D5">
        <f>('Financing Terms'!I13)*100</f>
        <v>0</v>
      </c>
      <c r="E5">
        <f>'Financing Terms'!J13</f>
        <v>0</v>
      </c>
      <c r="F5">
        <f>'Financing Terms'!K13</f>
        <v>0</v>
      </c>
      <c r="H5">
        <f>'Financing Terms'!L13</f>
        <v>0</v>
      </c>
    </row>
    <row r="6" spans="1:8">
      <c r="B6">
        <f>'Financing Terms'!B14</f>
        <v>0</v>
      </c>
      <c r="C6" s="69">
        <f>'Financing Terms'!H14</f>
        <v>0</v>
      </c>
      <c r="D6">
        <f>('Financing Terms'!I14)*100</f>
        <v>0</v>
      </c>
      <c r="E6">
        <f>'Financing Terms'!J14</f>
        <v>0</v>
      </c>
      <c r="F6">
        <f>'Financing Terms'!K14</f>
        <v>0</v>
      </c>
      <c r="H6">
        <f>'Financing Terms'!L14</f>
        <v>0</v>
      </c>
    </row>
    <row r="7" spans="1:8">
      <c r="B7">
        <f>'Financing Terms'!B15</f>
        <v>0</v>
      </c>
      <c r="C7" s="69">
        <f>'Financing Terms'!H15</f>
        <v>0</v>
      </c>
      <c r="D7">
        <f>('Financing Terms'!I15)*100</f>
        <v>0</v>
      </c>
      <c r="E7">
        <f>'Financing Terms'!J15</f>
        <v>0</v>
      </c>
      <c r="F7">
        <f>'Financing Terms'!K15</f>
        <v>0</v>
      </c>
      <c r="H7">
        <f>'Financing Terms'!L15</f>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01"/>
  <dimension ref="A1:C28"/>
  <sheetViews>
    <sheetView showGridLines="0" zoomScaleNormal="100" workbookViewId="0">
      <selection activeCell="Q72" sqref="Q72"/>
    </sheetView>
  </sheetViews>
  <sheetFormatPr defaultColWidth="9.140625" defaultRowHeight="14.1"/>
  <cols>
    <col min="1" max="1" width="2.140625" style="849" customWidth="1"/>
    <col min="2" max="2" width="77.85546875" style="849" customWidth="1"/>
    <col min="3" max="3" width="12.85546875" style="849" customWidth="1"/>
    <col min="4" max="16384" width="9.140625" style="849"/>
  </cols>
  <sheetData>
    <row r="1" spans="1:3" ht="18">
      <c r="A1" s="1367" t="s">
        <v>794</v>
      </c>
      <c r="B1" s="1367"/>
      <c r="C1" s="1367"/>
    </row>
    <row r="2" spans="1:3" ht="18">
      <c r="A2" s="848"/>
      <c r="B2" s="848"/>
      <c r="C2" s="848"/>
    </row>
    <row r="4" spans="1:3" ht="16.5">
      <c r="B4" s="849" t="s">
        <v>795</v>
      </c>
      <c r="C4" s="1183"/>
    </row>
    <row r="5" spans="1:3" ht="16.5">
      <c r="B5" s="1184" t="s">
        <v>796</v>
      </c>
      <c r="C5" s="1185"/>
    </row>
    <row r="6" spans="1:3">
      <c r="B6" s="849" t="s">
        <v>797</v>
      </c>
      <c r="C6" s="1186">
        <f>SUM(C4:C5)</f>
        <v>0</v>
      </c>
    </row>
    <row r="8" spans="1:3">
      <c r="B8" s="849" t="s">
        <v>797</v>
      </c>
      <c r="C8" s="1183"/>
    </row>
    <row r="9" spans="1:3">
      <c r="B9" s="871" t="s">
        <v>798</v>
      </c>
      <c r="C9" s="1187">
        <v>0.2</v>
      </c>
    </row>
    <row r="10" spans="1:3">
      <c r="B10" s="849" t="s">
        <v>799</v>
      </c>
      <c r="C10" s="1188">
        <f>C8*C9</f>
        <v>0</v>
      </c>
    </row>
    <row r="12" spans="1:3">
      <c r="B12" s="849" t="s">
        <v>799</v>
      </c>
      <c r="C12" s="1188">
        <f>C10</f>
        <v>0</v>
      </c>
    </row>
    <row r="13" spans="1:3">
      <c r="B13" s="871" t="s">
        <v>800</v>
      </c>
      <c r="C13" s="1185"/>
    </row>
    <row r="14" spans="1:3">
      <c r="B14" s="849" t="s">
        <v>801</v>
      </c>
      <c r="C14" s="1188">
        <f>C12*C13</f>
        <v>0</v>
      </c>
    </row>
    <row r="15" spans="1:3">
      <c r="C15" s="1188"/>
    </row>
    <row r="16" spans="1:3">
      <c r="B16" s="849" t="s">
        <v>802</v>
      </c>
      <c r="C16" s="1188">
        <f>C4</f>
        <v>0</v>
      </c>
    </row>
    <row r="17" spans="2:3">
      <c r="B17" s="871" t="s">
        <v>798</v>
      </c>
      <c r="C17" s="1187">
        <f>C9</f>
        <v>0.2</v>
      </c>
    </row>
    <row r="18" spans="2:3" ht="15.95">
      <c r="B18" s="847" t="s">
        <v>803</v>
      </c>
      <c r="C18" s="1189">
        <f>C16*C17</f>
        <v>0</v>
      </c>
    </row>
    <row r="19" spans="2:3">
      <c r="C19" s="1188"/>
    </row>
    <row r="20" spans="2:3" ht="16.5">
      <c r="B20" s="849" t="s">
        <v>804</v>
      </c>
      <c r="C20" s="1188">
        <f>C4*C9*C13</f>
        <v>0</v>
      </c>
    </row>
    <row r="21" spans="2:3" ht="16.5">
      <c r="B21" s="849" t="s">
        <v>805</v>
      </c>
      <c r="C21" s="1188">
        <f>C5*C9*C13</f>
        <v>0</v>
      </c>
    </row>
    <row r="25" spans="2:3">
      <c r="B25" s="1190" t="s">
        <v>806</v>
      </c>
    </row>
    <row r="26" spans="2:3">
      <c r="B26" s="1190" t="s">
        <v>807</v>
      </c>
    </row>
    <row r="27" spans="2:3">
      <c r="B27" s="1191" t="s">
        <v>808</v>
      </c>
    </row>
    <row r="28" spans="2:3">
      <c r="B28" s="1191" t="s">
        <v>809</v>
      </c>
    </row>
  </sheetData>
  <sheetProtection algorithmName="SHA-512" hashValue="QBT30Qh0WlTZUYjqy1ziZyHQrwRJTJ7RHYyUhishYT2uuSiq2v3GBwdbaw/1ukvQ4vbDKAzpjebEHQTzS99wSQ==" saltValue="fp1rZfFxfBl4ddcmxjmuEQ==" spinCount="100000" sheet="1" formatCells="0" formatColumns="0" formatRows="0"/>
  <customSheetViews>
    <customSheetView guid="{BF20CC56-EA05-47B4-8174-543B4536EDD8}" showPageBreaks="1" showGridLines="0">
      <selection activeCell="B28" sqref="B28"/>
      <pageMargins left="0" right="0" top="0" bottom="0" header="0" footer="0"/>
      <pageSetup scale="93" firstPageNumber="5" orientation="portrait" r:id="rId1"/>
      <headerFooter>
        <oddFooter>&amp;R&amp;A, &amp;P</oddFooter>
      </headerFooter>
    </customSheetView>
    <customSheetView guid="{DFED3BBB-AA3A-47A0-B9A6-455515EE166B}" showGridLines="0">
      <selection sqref="A1:C1"/>
      <pageMargins left="0" right="0" top="0" bottom="0" header="0" footer="0"/>
      <pageSetup scale="93" firstPageNumber="5" orientation="portrait" r:id="rId2"/>
      <headerFooter>
        <oddFooter>&amp;R&amp;A, &amp;P</oddFooter>
      </headerFooter>
    </customSheetView>
  </customSheetViews>
  <mergeCells count="1">
    <mergeCell ref="A1:C1"/>
  </mergeCells>
  <pageMargins left="0.7" right="0.7" top="0.75" bottom="0.75" header="0.3" footer="0.3"/>
  <pageSetup scale="88" firstPageNumber="5" orientation="portrait" r:id="rId3"/>
  <headerFooter differentFirst="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N199"/>
  <sheetViews>
    <sheetView showGridLines="0" zoomScaleNormal="100" workbookViewId="0"/>
  </sheetViews>
  <sheetFormatPr defaultColWidth="9.140625" defaultRowHeight="12.75" customHeight="1"/>
  <cols>
    <col min="1" max="1" width="3.5703125" style="362" customWidth="1"/>
    <col min="2" max="2" width="17.140625" style="362" customWidth="1"/>
    <col min="3" max="3" width="11.85546875" style="362" customWidth="1"/>
    <col min="4" max="4" width="10.85546875" style="362" customWidth="1"/>
    <col min="5" max="5" width="13" style="362" customWidth="1"/>
    <col min="6" max="6" width="13.85546875" style="362" customWidth="1"/>
    <col min="7" max="7" width="13.140625" style="362" customWidth="1"/>
    <col min="8" max="8" width="14.140625" style="362" customWidth="1"/>
    <col min="9" max="9" width="15.85546875" style="362" customWidth="1"/>
    <col min="10" max="10" width="16.85546875" style="362" customWidth="1"/>
    <col min="11" max="11" width="15.85546875" style="362" customWidth="1"/>
    <col min="12" max="12" width="3.140625" style="362" customWidth="1"/>
    <col min="13" max="13" width="15.85546875" style="362" customWidth="1"/>
    <col min="14" max="14" width="4" style="362" customWidth="1"/>
    <col min="15" max="15" width="3.85546875" style="362" customWidth="1"/>
    <col min="16" max="16384" width="9.140625" style="362"/>
  </cols>
  <sheetData>
    <row r="1" spans="2:14" s="194" customFormat="1" ht="21">
      <c r="B1" s="1574" t="s">
        <v>810</v>
      </c>
      <c r="C1" s="1574"/>
      <c r="D1" s="1574"/>
      <c r="E1" s="1574"/>
      <c r="F1" s="1574"/>
      <c r="G1" s="1574"/>
      <c r="H1" s="1574"/>
      <c r="I1" s="1574"/>
      <c r="J1" s="1574"/>
      <c r="K1" s="1574"/>
      <c r="L1" s="193"/>
      <c r="M1" s="193"/>
    </row>
    <row r="2" spans="2:14" s="350" customFormat="1" ht="15" customHeight="1" thickBot="1">
      <c r="B2" s="348"/>
      <c r="C2" s="348"/>
      <c r="D2" s="348"/>
      <c r="E2" s="348"/>
      <c r="F2" s="348"/>
      <c r="G2" s="348"/>
      <c r="H2" s="348"/>
      <c r="I2" s="348"/>
      <c r="J2" s="349"/>
      <c r="K2" s="348"/>
      <c r="N2" s="348"/>
    </row>
    <row r="3" spans="2:14" s="350" customFormat="1" ht="14.45">
      <c r="B3" s="1583" t="s">
        <v>811</v>
      </c>
      <c r="C3" s="1575" t="s">
        <v>812</v>
      </c>
      <c r="D3" s="1575" t="s">
        <v>813</v>
      </c>
      <c r="E3" s="1575" t="s">
        <v>814</v>
      </c>
      <c r="F3" s="1575" t="s">
        <v>815</v>
      </c>
      <c r="G3" s="1575" t="s">
        <v>816</v>
      </c>
      <c r="H3" s="1575" t="s">
        <v>817</v>
      </c>
      <c r="I3" s="1575" t="s">
        <v>818</v>
      </c>
      <c r="J3" s="1575" t="s">
        <v>819</v>
      </c>
      <c r="K3" s="1578" t="s">
        <v>820</v>
      </c>
      <c r="N3" s="348"/>
    </row>
    <row r="4" spans="2:14" s="350" customFormat="1" ht="67.5" customHeight="1">
      <c r="B4" s="1584"/>
      <c r="C4" s="1576"/>
      <c r="D4" s="1576"/>
      <c r="E4" s="1576"/>
      <c r="F4" s="1576"/>
      <c r="G4" s="1576"/>
      <c r="H4" s="1576"/>
      <c r="I4" s="1576"/>
      <c r="J4" s="1576"/>
      <c r="K4" s="1579"/>
      <c r="N4" s="348"/>
    </row>
    <row r="5" spans="2:14" s="350" customFormat="1" ht="24" customHeight="1">
      <c r="B5" s="1585"/>
      <c r="C5" s="1577"/>
      <c r="D5" s="1577"/>
      <c r="E5" s="1577"/>
      <c r="F5" s="1577"/>
      <c r="G5" s="1577"/>
      <c r="H5" s="1577"/>
      <c r="I5" s="1577"/>
      <c r="J5" s="1577"/>
      <c r="K5" s="1580"/>
      <c r="N5" s="348"/>
    </row>
    <row r="6" spans="2:14" s="350" customFormat="1" ht="24" customHeight="1">
      <c r="B6" s="1"/>
      <c r="C6" s="2"/>
      <c r="D6" s="3"/>
      <c r="E6" s="43"/>
      <c r="F6" s="43"/>
      <c r="G6" s="43"/>
      <c r="H6" s="351">
        <f>F6-G6</f>
        <v>0</v>
      </c>
      <c r="I6" s="4">
        <v>0</v>
      </c>
      <c r="J6" s="352">
        <f>MIN(H6:I6)</f>
        <v>0</v>
      </c>
      <c r="K6" s="353">
        <f t="shared" ref="K6:K13" si="0">D6*J6*12</f>
        <v>0</v>
      </c>
      <c r="N6" s="348"/>
    </row>
    <row r="7" spans="2:14" s="350" customFormat="1" ht="24" customHeight="1">
      <c r="B7" s="1"/>
      <c r="C7" s="1192"/>
      <c r="D7" s="3"/>
      <c r="E7" s="43"/>
      <c r="F7" s="43"/>
      <c r="G7" s="43"/>
      <c r="H7" s="351">
        <f t="shared" ref="H7:H13" si="1">F7-G7</f>
        <v>0</v>
      </c>
      <c r="I7" s="4">
        <v>0</v>
      </c>
      <c r="J7" s="352">
        <f t="shared" ref="J7:J12" si="2">MIN(H7:I7)</f>
        <v>0</v>
      </c>
      <c r="K7" s="353">
        <f t="shared" si="0"/>
        <v>0</v>
      </c>
      <c r="N7" s="348"/>
    </row>
    <row r="8" spans="2:14" s="350" customFormat="1" ht="24" customHeight="1">
      <c r="B8" s="1"/>
      <c r="C8" s="2"/>
      <c r="D8" s="3"/>
      <c r="E8" s="43"/>
      <c r="F8" s="43"/>
      <c r="G8" s="43"/>
      <c r="H8" s="351">
        <f t="shared" si="1"/>
        <v>0</v>
      </c>
      <c r="I8" s="4">
        <v>0</v>
      </c>
      <c r="J8" s="352">
        <f t="shared" si="2"/>
        <v>0</v>
      </c>
      <c r="K8" s="353">
        <f t="shared" si="0"/>
        <v>0</v>
      </c>
      <c r="N8" s="348"/>
    </row>
    <row r="9" spans="2:14" s="350" customFormat="1" ht="24" customHeight="1">
      <c r="B9" s="1"/>
      <c r="C9" s="2"/>
      <c r="D9" s="3"/>
      <c r="E9" s="43"/>
      <c r="F9" s="43"/>
      <c r="G9" s="43"/>
      <c r="H9" s="351">
        <f t="shared" si="1"/>
        <v>0</v>
      </c>
      <c r="I9" s="4">
        <v>0</v>
      </c>
      <c r="J9" s="352">
        <f t="shared" si="2"/>
        <v>0</v>
      </c>
      <c r="K9" s="353">
        <f t="shared" si="0"/>
        <v>0</v>
      </c>
      <c r="N9" s="348"/>
    </row>
    <row r="10" spans="2:14" s="350" customFormat="1" ht="24" customHeight="1">
      <c r="B10" s="5"/>
      <c r="C10" s="6"/>
      <c r="D10" s="7"/>
      <c r="E10" s="43"/>
      <c r="F10" s="43"/>
      <c r="G10" s="43"/>
      <c r="H10" s="351">
        <f t="shared" si="1"/>
        <v>0</v>
      </c>
      <c r="I10" s="8">
        <v>0</v>
      </c>
      <c r="J10" s="352">
        <f t="shared" si="2"/>
        <v>0</v>
      </c>
      <c r="K10" s="353">
        <f t="shared" si="0"/>
        <v>0</v>
      </c>
      <c r="N10" s="348"/>
    </row>
    <row r="11" spans="2:14" s="350" customFormat="1" ht="24" customHeight="1">
      <c r="B11" s="5"/>
      <c r="C11" s="6"/>
      <c r="D11" s="7"/>
      <c r="E11" s="43"/>
      <c r="F11" s="43"/>
      <c r="G11" s="43"/>
      <c r="H11" s="351">
        <f t="shared" si="1"/>
        <v>0</v>
      </c>
      <c r="I11" s="8">
        <v>0</v>
      </c>
      <c r="J11" s="352">
        <f t="shared" si="2"/>
        <v>0</v>
      </c>
      <c r="K11" s="353">
        <f t="shared" si="0"/>
        <v>0</v>
      </c>
      <c r="N11" s="348"/>
    </row>
    <row r="12" spans="2:14" s="350" customFormat="1" ht="24" customHeight="1">
      <c r="B12" s="5"/>
      <c r="C12" s="6"/>
      <c r="D12" s="7"/>
      <c r="E12" s="43"/>
      <c r="F12" s="43"/>
      <c r="G12" s="43"/>
      <c r="H12" s="351">
        <f t="shared" si="1"/>
        <v>0</v>
      </c>
      <c r="I12" s="8">
        <v>0</v>
      </c>
      <c r="J12" s="352">
        <f t="shared" si="2"/>
        <v>0</v>
      </c>
      <c r="K12" s="353">
        <f t="shared" si="0"/>
        <v>0</v>
      </c>
      <c r="N12" s="348"/>
    </row>
    <row r="13" spans="2:14" s="350" customFormat="1" ht="24" customHeight="1" thickBot="1">
      <c r="B13" s="5"/>
      <c r="C13" s="9"/>
      <c r="D13" s="10"/>
      <c r="E13" s="44"/>
      <c r="F13" s="44"/>
      <c r="G13" s="44"/>
      <c r="H13" s="354">
        <f t="shared" si="1"/>
        <v>0</v>
      </c>
      <c r="I13" s="11">
        <v>0</v>
      </c>
      <c r="J13" s="355">
        <f>MIN(H13:I13)</f>
        <v>0</v>
      </c>
      <c r="K13" s="356">
        <f t="shared" si="0"/>
        <v>0</v>
      </c>
      <c r="N13" s="348"/>
    </row>
    <row r="14" spans="2:14" s="361" customFormat="1" ht="15" customHeight="1" thickBot="1">
      <c r="B14" s="1581" t="s">
        <v>821</v>
      </c>
      <c r="C14" s="1582"/>
      <c r="D14" s="357">
        <f>SUM(D6:D13)</f>
        <v>0</v>
      </c>
      <c r="E14" s="358"/>
      <c r="F14" s="358"/>
      <c r="G14" s="358"/>
      <c r="H14" s="358"/>
      <c r="I14" s="358"/>
      <c r="J14" s="359"/>
      <c r="K14" s="360">
        <f>SUM(K6:K13)</f>
        <v>0</v>
      </c>
      <c r="N14" s="348"/>
    </row>
    <row r="15" spans="2:14" s="361" customFormat="1" ht="15" customHeight="1">
      <c r="B15" s="362"/>
      <c r="H15" s="363"/>
      <c r="N15" s="348"/>
    </row>
    <row r="16" spans="2:14" s="361" customFormat="1" ht="15" customHeight="1">
      <c r="B16" s="1573" t="s">
        <v>822</v>
      </c>
      <c r="C16" s="1573"/>
      <c r="D16" s="1573"/>
      <c r="E16" s="1573"/>
      <c r="F16" s="364" t="s">
        <v>823</v>
      </c>
      <c r="N16" s="348"/>
    </row>
    <row r="17" spans="1:14" s="361" customFormat="1" ht="15" customHeight="1">
      <c r="F17" s="365"/>
      <c r="N17" s="348"/>
    </row>
    <row r="18" spans="1:14" ht="12.75" customHeight="1">
      <c r="B18" s="361"/>
      <c r="C18" s="361"/>
      <c r="D18" s="361"/>
      <c r="E18" s="361"/>
      <c r="F18" s="361"/>
      <c r="G18" s="361"/>
      <c r="H18" s="361"/>
      <c r="I18" s="361"/>
      <c r="J18" s="361"/>
      <c r="K18" s="361"/>
    </row>
    <row r="29" spans="1:14" ht="12.75" customHeight="1">
      <c r="A29" s="366"/>
    </row>
    <row r="30" spans="1:14" ht="12.75" customHeight="1">
      <c r="B30" s="366"/>
      <c r="C30" s="366"/>
      <c r="D30" s="366"/>
      <c r="E30" s="366"/>
      <c r="F30" s="366"/>
      <c r="G30" s="366"/>
      <c r="H30" s="366"/>
      <c r="I30" s="366"/>
    </row>
    <row r="48" spans="1:1" ht="12.75" customHeight="1">
      <c r="A48" s="367"/>
    </row>
    <row r="49" spans="1:10" ht="12.75" customHeight="1">
      <c r="A49" s="368"/>
      <c r="B49" s="367"/>
      <c r="C49" s="367"/>
      <c r="D49" s="367"/>
      <c r="E49" s="367"/>
      <c r="F49" s="367"/>
      <c r="G49" s="367"/>
      <c r="H49" s="367"/>
      <c r="I49" s="367"/>
      <c r="J49" s="367"/>
    </row>
    <row r="50" spans="1:10" ht="12.75" customHeight="1">
      <c r="A50" s="368"/>
      <c r="B50" s="368"/>
      <c r="C50" s="368"/>
      <c r="D50" s="368"/>
      <c r="E50" s="368"/>
      <c r="F50" s="368"/>
      <c r="G50" s="368"/>
      <c r="H50" s="368"/>
      <c r="I50" s="368"/>
      <c r="J50" s="368"/>
    </row>
    <row r="51" spans="1:10" ht="12.75" customHeight="1">
      <c r="A51" s="368"/>
      <c r="B51" s="368"/>
      <c r="C51" s="368"/>
      <c r="D51" s="368"/>
      <c r="E51" s="368"/>
      <c r="F51" s="368"/>
      <c r="G51" s="368"/>
      <c r="H51" s="368"/>
      <c r="I51" s="368"/>
      <c r="J51" s="368"/>
    </row>
    <row r="52" spans="1:10" ht="12.75" customHeight="1">
      <c r="A52" s="368"/>
      <c r="B52" s="368"/>
      <c r="C52" s="368"/>
      <c r="D52" s="368"/>
      <c r="E52" s="368"/>
      <c r="F52" s="368"/>
      <c r="G52" s="368"/>
      <c r="H52" s="368"/>
      <c r="I52" s="368"/>
      <c r="J52" s="368"/>
    </row>
    <row r="53" spans="1:10" ht="12.75" customHeight="1">
      <c r="A53" s="368"/>
      <c r="B53" s="368"/>
      <c r="C53" s="368"/>
      <c r="D53" s="368"/>
      <c r="E53" s="368"/>
      <c r="F53" s="368"/>
      <c r="G53" s="368"/>
      <c r="H53" s="368"/>
      <c r="I53" s="368"/>
      <c r="J53" s="368"/>
    </row>
    <row r="54" spans="1:10" ht="12.75" customHeight="1">
      <c r="A54" s="368"/>
      <c r="B54" s="368"/>
      <c r="C54" s="368"/>
      <c r="D54" s="368"/>
      <c r="E54" s="368"/>
      <c r="F54" s="368"/>
      <c r="G54" s="368"/>
      <c r="H54" s="368"/>
      <c r="I54" s="368"/>
      <c r="J54" s="368"/>
    </row>
    <row r="55" spans="1:10" ht="12.75" customHeight="1">
      <c r="A55" s="369"/>
      <c r="B55" s="368"/>
      <c r="C55" s="368"/>
      <c r="D55" s="368"/>
      <c r="E55" s="368"/>
      <c r="F55" s="368"/>
      <c r="G55" s="368"/>
      <c r="H55" s="368"/>
      <c r="I55" s="368"/>
      <c r="J55" s="368"/>
    </row>
    <row r="56" spans="1:10" ht="12.75" customHeight="1">
      <c r="A56" s="369"/>
      <c r="B56" s="369"/>
      <c r="C56" s="369"/>
      <c r="D56" s="369"/>
      <c r="E56" s="369"/>
      <c r="F56" s="369"/>
      <c r="G56" s="369"/>
      <c r="H56" s="369"/>
      <c r="I56" s="369"/>
      <c r="J56" s="369"/>
    </row>
    <row r="57" spans="1:10" ht="12.75" customHeight="1">
      <c r="B57" s="369"/>
      <c r="C57" s="369"/>
      <c r="D57" s="369"/>
      <c r="E57" s="369"/>
      <c r="F57" s="369"/>
      <c r="G57" s="369"/>
      <c r="H57" s="369"/>
      <c r="I57" s="369"/>
      <c r="J57" s="369"/>
    </row>
    <row r="60" spans="1:10" ht="12.75" customHeight="1">
      <c r="A60" s="367"/>
    </row>
    <row r="61" spans="1:10" ht="12.75" customHeight="1">
      <c r="A61" s="368"/>
      <c r="B61" s="367"/>
      <c r="C61" s="367"/>
      <c r="D61" s="367"/>
      <c r="E61" s="367"/>
      <c r="F61" s="367"/>
      <c r="G61" s="367"/>
      <c r="H61" s="367"/>
      <c r="I61" s="367"/>
      <c r="J61" s="367"/>
    </row>
    <row r="62" spans="1:10" ht="12.75" customHeight="1">
      <c r="A62" s="368"/>
      <c r="B62" s="368"/>
      <c r="C62" s="368"/>
      <c r="D62" s="368"/>
      <c r="E62" s="368"/>
      <c r="F62" s="368"/>
      <c r="G62" s="368"/>
      <c r="H62" s="368"/>
      <c r="I62" s="368"/>
      <c r="J62" s="368"/>
    </row>
    <row r="63" spans="1:10" ht="12.75" customHeight="1">
      <c r="A63" s="369"/>
      <c r="B63" s="368"/>
      <c r="C63" s="368"/>
      <c r="D63" s="368"/>
      <c r="E63" s="368"/>
      <c r="F63" s="368"/>
      <c r="G63" s="368"/>
      <c r="H63" s="368"/>
      <c r="I63" s="368"/>
      <c r="J63" s="368"/>
    </row>
    <row r="64" spans="1:10" ht="12.75" customHeight="1">
      <c r="B64" s="369"/>
      <c r="C64" s="369"/>
      <c r="D64" s="369"/>
      <c r="E64" s="369"/>
      <c r="F64" s="369"/>
      <c r="G64" s="369"/>
      <c r="H64" s="369"/>
      <c r="I64" s="369"/>
      <c r="J64" s="369"/>
    </row>
    <row r="78" spans="1:10" ht="12.75" customHeight="1">
      <c r="A78" s="370"/>
    </row>
    <row r="79" spans="1:10" ht="12.75" customHeight="1">
      <c r="A79" s="371"/>
      <c r="B79" s="370"/>
      <c r="C79" s="370"/>
      <c r="D79" s="370"/>
      <c r="E79" s="370"/>
      <c r="F79" s="370"/>
      <c r="G79" s="370"/>
      <c r="H79" s="370"/>
      <c r="I79" s="370"/>
      <c r="J79" s="370"/>
    </row>
    <row r="80" spans="1:10" ht="12.75" customHeight="1">
      <c r="A80" s="371"/>
      <c r="B80" s="371"/>
      <c r="C80" s="371"/>
      <c r="D80" s="371"/>
      <c r="E80" s="371"/>
      <c r="F80" s="371"/>
      <c r="G80" s="371"/>
      <c r="H80" s="371"/>
      <c r="I80" s="371"/>
      <c r="J80" s="371"/>
    </row>
    <row r="81" spans="1:10" ht="12.75" customHeight="1">
      <c r="A81" s="371"/>
      <c r="B81" s="371"/>
      <c r="C81" s="371"/>
      <c r="D81" s="371"/>
      <c r="E81" s="371"/>
      <c r="F81" s="371"/>
      <c r="G81" s="371"/>
      <c r="H81" s="371"/>
      <c r="I81" s="371"/>
      <c r="J81" s="371"/>
    </row>
    <row r="82" spans="1:10" ht="12.75" customHeight="1">
      <c r="A82" s="371"/>
      <c r="B82" s="371"/>
      <c r="C82" s="371"/>
      <c r="D82" s="371"/>
      <c r="E82" s="371"/>
      <c r="F82" s="371"/>
      <c r="G82" s="371"/>
      <c r="H82" s="371"/>
      <c r="I82" s="371"/>
      <c r="J82" s="371"/>
    </row>
    <row r="83" spans="1:10" ht="12.75" customHeight="1">
      <c r="A83" s="371"/>
      <c r="B83" s="371"/>
      <c r="C83" s="371"/>
      <c r="D83" s="371"/>
      <c r="E83" s="371"/>
      <c r="F83" s="371"/>
      <c r="G83" s="371"/>
      <c r="H83" s="371"/>
      <c r="I83" s="371"/>
      <c r="J83" s="371"/>
    </row>
    <row r="84" spans="1:10" ht="12.75" customHeight="1">
      <c r="A84" s="372"/>
      <c r="B84" s="371"/>
      <c r="C84" s="371"/>
      <c r="D84" s="371"/>
      <c r="E84" s="371"/>
      <c r="F84" s="371"/>
      <c r="G84" s="371"/>
      <c r="H84" s="371"/>
      <c r="I84" s="371"/>
      <c r="J84" s="371"/>
    </row>
    <row r="85" spans="1:10" ht="12.75" customHeight="1">
      <c r="B85" s="372"/>
      <c r="C85" s="372"/>
      <c r="D85" s="372"/>
      <c r="E85" s="372"/>
      <c r="F85" s="372"/>
      <c r="G85" s="372"/>
      <c r="H85" s="372"/>
      <c r="I85" s="372"/>
      <c r="J85" s="372"/>
    </row>
    <row r="88" spans="1:10" ht="12.75" customHeight="1">
      <c r="A88" s="367"/>
    </row>
    <row r="89" spans="1:10" ht="12.75" customHeight="1">
      <c r="A89" s="367"/>
    </row>
    <row r="90" spans="1:10" ht="12.75" customHeight="1">
      <c r="A90" s="373"/>
      <c r="C90" s="367"/>
    </row>
    <row r="91" spans="1:10" ht="12.75" customHeight="1">
      <c r="C91" s="373"/>
    </row>
    <row r="99" spans="1:3" ht="12.75" customHeight="1">
      <c r="A99" s="366"/>
    </row>
    <row r="104" spans="1:3" ht="12.75" customHeight="1">
      <c r="A104" s="367"/>
    </row>
    <row r="105" spans="1:3" ht="12.75" customHeight="1">
      <c r="A105" s="367"/>
    </row>
    <row r="106" spans="1:3" ht="12.75" customHeight="1">
      <c r="A106" s="373"/>
      <c r="B106" s="373"/>
      <c r="C106" s="367"/>
    </row>
    <row r="107" spans="1:3" ht="12.75" customHeight="1">
      <c r="B107" s="373"/>
      <c r="C107" s="373"/>
    </row>
    <row r="110" spans="1:3" ht="12.75" customHeight="1">
      <c r="C110" s="366"/>
    </row>
    <row r="111" spans="1:3" ht="12.75" customHeight="1">
      <c r="A111" s="367"/>
    </row>
    <row r="112" spans="1:3" ht="12.75" customHeight="1">
      <c r="A112" s="367"/>
    </row>
    <row r="113" spans="1:3" ht="12.75" customHeight="1">
      <c r="C113" s="367"/>
    </row>
    <row r="114" spans="1:3" ht="12.75" customHeight="1">
      <c r="C114" s="367"/>
    </row>
    <row r="115" spans="1:3" ht="12.75" customHeight="1">
      <c r="A115" s="366"/>
      <c r="C115" s="367"/>
    </row>
    <row r="116" spans="1:3" ht="12.75" customHeight="1">
      <c r="C116" s="366"/>
    </row>
    <row r="122" spans="1:3" ht="12.75" customHeight="1">
      <c r="A122" s="367"/>
    </row>
    <row r="123" spans="1:3" ht="12.75" customHeight="1">
      <c r="C123" s="367"/>
    </row>
    <row r="124" spans="1:3" ht="12.75" customHeight="1">
      <c r="C124" s="367"/>
    </row>
    <row r="127" spans="1:3" ht="12.75" customHeight="1">
      <c r="A127" s="366"/>
    </row>
    <row r="128" spans="1:3" ht="12.75" customHeight="1">
      <c r="A128" s="366"/>
      <c r="C128" s="366"/>
    </row>
    <row r="129" spans="1:7" ht="12.75" customHeight="1">
      <c r="A129" s="366"/>
      <c r="C129" s="366"/>
    </row>
    <row r="130" spans="1:7" ht="12.75" customHeight="1">
      <c r="A130" s="366"/>
      <c r="C130" s="366"/>
    </row>
    <row r="131" spans="1:7" ht="12.75" customHeight="1">
      <c r="C131" s="366"/>
    </row>
    <row r="135" spans="1:7" ht="12.75" customHeight="1">
      <c r="D135" s="374"/>
      <c r="E135" s="374"/>
      <c r="F135" s="374"/>
      <c r="G135" s="374"/>
    </row>
    <row r="136" spans="1:7" ht="12.75" customHeight="1">
      <c r="D136" s="366"/>
      <c r="E136" s="366"/>
      <c r="F136" s="366"/>
      <c r="G136" s="366"/>
    </row>
    <row r="137" spans="1:7" ht="12.75" customHeight="1">
      <c r="D137" s="374"/>
      <c r="E137" s="374"/>
      <c r="F137" s="374"/>
      <c r="G137" s="374"/>
    </row>
    <row r="138" spans="1:7" ht="12.75" customHeight="1">
      <c r="B138" s="366"/>
    </row>
    <row r="161" spans="1:1" ht="12.75" customHeight="1">
      <c r="A161" s="370"/>
    </row>
    <row r="162" spans="1:1" ht="12.75" customHeight="1">
      <c r="A162" s="370"/>
    </row>
    <row r="163" spans="1:1" ht="12.75" customHeight="1">
      <c r="A163" s="375"/>
    </row>
    <row r="168" spans="1:1" ht="12.75" customHeight="1">
      <c r="A168" s="375"/>
    </row>
    <row r="175" spans="1:1" ht="12.75" customHeight="1">
      <c r="A175" s="375"/>
    </row>
    <row r="187" spans="1:1" ht="12.75" customHeight="1">
      <c r="A187" s="375"/>
    </row>
    <row r="188" spans="1:1" ht="12.75" customHeight="1">
      <c r="A188" s="375"/>
    </row>
    <row r="189" spans="1:1" ht="12.75" customHeight="1">
      <c r="A189" s="375"/>
    </row>
    <row r="194" spans="1:1" ht="12.75" customHeight="1">
      <c r="A194" s="375"/>
    </row>
    <row r="199" spans="1:1" ht="12.75" customHeight="1">
      <c r="A199" s="375"/>
    </row>
  </sheetData>
  <sheetProtection algorithmName="SHA-512" hashValue="/uak/A+tBHaW9TsDxPfqnPkw9jGzqrF3KrdGu6egjlKcH0puPZMkV1qKq+F1gdmK0Zhmds34tLVwg101w0zAdg==" saltValue="sgCn+veuWD5D+8tGEx969Q==" spinCount="100000" sheet="1" formatCells="0" formatColumns="0" formatRows="0" insertColumns="0" insertRows="0" selectLockedCells="1"/>
  <customSheetViews>
    <customSheetView guid="{BF20CC56-EA05-47B4-8174-543B4536EDD8}" scale="90" showPageBreaks="1" showGridLines="0" printArea="1" showRuler="0">
      <selection activeCell="B7" sqref="B7"/>
      <pageMargins left="0" right="0" top="0" bottom="0" header="0" footer="0"/>
      <headerFooter>
        <oddFooter>&amp;R&amp;A, &amp;P</oddFooter>
      </headerFooter>
    </customSheetView>
    <customSheetView guid="{DFED3BBB-AA3A-47A0-B9A6-455515EE166B}" scale="90" showPageBreaks="1" showGridLines="0" printArea="1" showRuler="0">
      <selection activeCell="X4" sqref="X4"/>
      <pageMargins left="0" right="0" top="0" bottom="0" header="0" footer="0"/>
      <headerFooter>
        <oddFooter>&amp;R&amp;A, &amp;P</oddFooter>
      </headerFooter>
    </customSheetView>
  </customSheetViews>
  <mergeCells count="13">
    <mergeCell ref="B16:E16"/>
    <mergeCell ref="B1:K1"/>
    <mergeCell ref="J3:J5"/>
    <mergeCell ref="K3:K5"/>
    <mergeCell ref="B14:C14"/>
    <mergeCell ref="F3:F5"/>
    <mergeCell ref="G3:G5"/>
    <mergeCell ref="E3:E5"/>
    <mergeCell ref="B3:B5"/>
    <mergeCell ref="C3:C5"/>
    <mergeCell ref="D3:D5"/>
    <mergeCell ref="H3:H5"/>
    <mergeCell ref="I3:I5"/>
  </mergeCells>
  <dataValidations disablePrompts="1" count="1">
    <dataValidation allowBlank="1" showInputMessage="1" showErrorMessage="1" sqref="C10:C13" xr:uid="{00000000-0002-0000-1700-000000000000}"/>
  </dataValidations>
  <hyperlinks>
    <hyperlink ref="F16" r:id="rId1" xr:uid="{00000000-0004-0000-1700-000000000000}"/>
  </hyperlinks>
  <pageMargins left="0.7" right="0.7" top="0.75" bottom="0.75" header="0.3" footer="0.3"/>
  <pageSetup scale="88" fitToHeight="0" orientation="landscape" r:id="rId2"/>
  <headerFooter differentFirst="1"/>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dimension ref="A1:I21"/>
  <sheetViews>
    <sheetView workbookViewId="0"/>
  </sheetViews>
  <sheetFormatPr defaultRowHeight="14.45"/>
  <sheetData>
    <row r="1" spans="1:9">
      <c r="A1" t="s">
        <v>456</v>
      </c>
      <c r="B1" s="70" t="s">
        <v>824</v>
      </c>
      <c r="C1" s="70" t="s">
        <v>825</v>
      </c>
      <c r="D1" s="70" t="s">
        <v>826</v>
      </c>
      <c r="E1" t="s">
        <v>827</v>
      </c>
      <c r="F1" s="70" t="s">
        <v>828</v>
      </c>
      <c r="G1" s="70" t="s">
        <v>829</v>
      </c>
      <c r="H1" s="70" t="s">
        <v>830</v>
      </c>
      <c r="I1" s="70" t="s">
        <v>831</v>
      </c>
    </row>
    <row r="2" spans="1:9">
      <c r="B2" s="71">
        <f>'Project Rents'!B6</f>
        <v>0</v>
      </c>
      <c r="C2">
        <f>('Project Rents'!C6)*100</f>
        <v>0</v>
      </c>
      <c r="D2" s="71">
        <f>'Project Rents'!D6</f>
        <v>0</v>
      </c>
      <c r="E2">
        <f>'Project Rents'!E6</f>
        <v>0</v>
      </c>
      <c r="F2">
        <f>'Project Rents'!F6</f>
        <v>0</v>
      </c>
      <c r="G2">
        <f>'Project Rents'!G6</f>
        <v>0</v>
      </c>
      <c r="H2">
        <f>'Project Rents'!I6</f>
        <v>0</v>
      </c>
      <c r="I2">
        <f>'Project Rents'!K6</f>
        <v>0</v>
      </c>
    </row>
    <row r="3" spans="1:9">
      <c r="B3" s="71">
        <f>'Project Rents'!B7</f>
        <v>0</v>
      </c>
      <c r="C3">
        <f>('Project Rents'!C7)*100</f>
        <v>0</v>
      </c>
      <c r="D3" s="71">
        <f>'Project Rents'!D7</f>
        <v>0</v>
      </c>
      <c r="E3">
        <f>'Project Rents'!E7</f>
        <v>0</v>
      </c>
      <c r="F3">
        <f>'Project Rents'!F7</f>
        <v>0</v>
      </c>
      <c r="G3">
        <f>'Project Rents'!G7</f>
        <v>0</v>
      </c>
      <c r="H3">
        <f>'Project Rents'!I7</f>
        <v>0</v>
      </c>
      <c r="I3">
        <f>'Project Rents'!K7</f>
        <v>0</v>
      </c>
    </row>
    <row r="4" spans="1:9">
      <c r="B4" s="71">
        <f>'Project Rents'!B8</f>
        <v>0</v>
      </c>
      <c r="C4">
        <f>('Project Rents'!C8)*100</f>
        <v>0</v>
      </c>
      <c r="D4" s="71">
        <f>'Project Rents'!D8</f>
        <v>0</v>
      </c>
      <c r="E4">
        <f>'Project Rents'!E8</f>
        <v>0</v>
      </c>
      <c r="F4">
        <f>'Project Rents'!F8</f>
        <v>0</v>
      </c>
      <c r="G4">
        <f>'Project Rents'!G8</f>
        <v>0</v>
      </c>
      <c r="H4">
        <f>'Project Rents'!I8</f>
        <v>0</v>
      </c>
      <c r="I4">
        <f>'Project Rents'!K8</f>
        <v>0</v>
      </c>
    </row>
    <row r="5" spans="1:9">
      <c r="B5" s="71">
        <f>'Project Rents'!B9</f>
        <v>0</v>
      </c>
      <c r="C5">
        <f>('Project Rents'!C9)*100</f>
        <v>0</v>
      </c>
      <c r="D5" s="71">
        <f>'Project Rents'!D9</f>
        <v>0</v>
      </c>
      <c r="E5">
        <f>'Project Rents'!E9</f>
        <v>0</v>
      </c>
      <c r="F5">
        <f>'Project Rents'!F9</f>
        <v>0</v>
      </c>
      <c r="G5">
        <f>'Project Rents'!G9</f>
        <v>0</v>
      </c>
      <c r="H5">
        <f>'Project Rents'!I9</f>
        <v>0</v>
      </c>
      <c r="I5">
        <f>'Project Rents'!K9</f>
        <v>0</v>
      </c>
    </row>
    <row r="6" spans="1:9">
      <c r="B6" s="71">
        <f>'Project Rents'!B10</f>
        <v>0</v>
      </c>
      <c r="C6">
        <f>('Project Rents'!C10)*100</f>
        <v>0</v>
      </c>
      <c r="D6" s="71">
        <f>'Project Rents'!D10</f>
        <v>0</v>
      </c>
      <c r="E6">
        <f>'Project Rents'!E10</f>
        <v>0</v>
      </c>
      <c r="F6">
        <f>'Project Rents'!F10</f>
        <v>0</v>
      </c>
      <c r="G6">
        <f>'Project Rents'!G10</f>
        <v>0</v>
      </c>
      <c r="H6">
        <f>'Project Rents'!I10</f>
        <v>0</v>
      </c>
      <c r="I6">
        <f>'Project Rents'!K10</f>
        <v>0</v>
      </c>
    </row>
    <row r="7" spans="1:9">
      <c r="B7" s="71">
        <f>'Project Rents'!B11</f>
        <v>0</v>
      </c>
      <c r="C7">
        <f>('Project Rents'!C11)*100</f>
        <v>0</v>
      </c>
      <c r="D7" s="71">
        <f>'Project Rents'!D11</f>
        <v>0</v>
      </c>
      <c r="E7">
        <f>'Project Rents'!E11</f>
        <v>0</v>
      </c>
      <c r="F7">
        <f>'Project Rents'!F11</f>
        <v>0</v>
      </c>
      <c r="G7">
        <f>'Project Rents'!G11</f>
        <v>0</v>
      </c>
      <c r="H7">
        <f>'Project Rents'!I11</f>
        <v>0</v>
      </c>
      <c r="I7">
        <f>'Project Rents'!K11</f>
        <v>0</v>
      </c>
    </row>
    <row r="8" spans="1:9">
      <c r="B8" s="71">
        <f>'Project Rents'!B12</f>
        <v>0</v>
      </c>
      <c r="C8">
        <f>('Project Rents'!C12)*100</f>
        <v>0</v>
      </c>
      <c r="D8" s="71">
        <f>'Project Rents'!D12</f>
        <v>0</v>
      </c>
      <c r="E8">
        <f>'Project Rents'!E12</f>
        <v>0</v>
      </c>
      <c r="F8">
        <f>'Project Rents'!F12</f>
        <v>0</v>
      </c>
      <c r="G8">
        <f>'Project Rents'!G12</f>
        <v>0</v>
      </c>
      <c r="H8">
        <f>'Project Rents'!I12</f>
        <v>0</v>
      </c>
      <c r="I8">
        <f>'Project Rents'!K12</f>
        <v>0</v>
      </c>
    </row>
    <row r="9" spans="1:9">
      <c r="B9" s="71">
        <f>'Project Rents'!B13</f>
        <v>0</v>
      </c>
      <c r="C9">
        <f>('Project Rents'!C13)*100</f>
        <v>0</v>
      </c>
      <c r="D9" s="71">
        <f>'Project Rents'!D13</f>
        <v>0</v>
      </c>
      <c r="E9">
        <f>'Project Rents'!E13</f>
        <v>0</v>
      </c>
      <c r="F9">
        <f>'Project Rents'!F13</f>
        <v>0</v>
      </c>
      <c r="G9">
        <f>'Project Rents'!G13</f>
        <v>0</v>
      </c>
      <c r="H9">
        <f>'Project Rents'!I13</f>
        <v>0</v>
      </c>
      <c r="I9">
        <f>'Project Rents'!K13</f>
        <v>0</v>
      </c>
    </row>
    <row r="10" spans="1:9">
      <c r="B10" s="71"/>
      <c r="D10" s="71"/>
    </row>
    <row r="11" spans="1:9">
      <c r="B11" s="71"/>
      <c r="D11" s="71"/>
    </row>
    <row r="12" spans="1:9">
      <c r="B12" s="71"/>
      <c r="D12" s="71"/>
    </row>
    <row r="13" spans="1:9">
      <c r="B13" s="71"/>
      <c r="D13" s="71"/>
    </row>
    <row r="14" spans="1:9">
      <c r="B14" s="71"/>
      <c r="D14" s="71"/>
    </row>
    <row r="15" spans="1:9">
      <c r="B15" s="71"/>
      <c r="D15" s="71"/>
    </row>
    <row r="16" spans="1:9">
      <c r="B16" s="71"/>
    </row>
    <row r="17" spans="2:2">
      <c r="B17" s="71"/>
    </row>
    <row r="18" spans="2:2">
      <c r="B18" s="71"/>
    </row>
    <row r="19" spans="2:2">
      <c r="B19" s="71"/>
    </row>
    <row r="20" spans="2:2">
      <c r="B20" s="71"/>
    </row>
    <row r="21" spans="2:2">
      <c r="B21" s="71"/>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21"/>
  <dimension ref="A1:IV309"/>
  <sheetViews>
    <sheetView zoomScaleNormal="100" workbookViewId="0">
      <selection activeCell="H34" sqref="H34"/>
    </sheetView>
  </sheetViews>
  <sheetFormatPr defaultColWidth="9.140625" defaultRowHeight="12.75" customHeight="1"/>
  <cols>
    <col min="1" max="1" width="12.140625" style="602" customWidth="1"/>
    <col min="2" max="2" width="10.5703125" style="602" customWidth="1"/>
    <col min="3" max="3" width="13.140625" style="602" customWidth="1"/>
    <col min="4" max="4" width="8.140625" style="602" customWidth="1"/>
    <col min="5" max="5" width="13.42578125" style="602" customWidth="1"/>
    <col min="6" max="6" width="14.5703125" style="602" customWidth="1"/>
    <col min="7" max="7" width="15.85546875" style="602" customWidth="1"/>
    <col min="8" max="8" width="17.140625" style="602" customWidth="1"/>
    <col min="9" max="13" width="15.85546875" style="602" customWidth="1"/>
    <col min="14" max="14" width="4" style="602" customWidth="1"/>
    <col min="15" max="15" width="3.85546875" style="602" customWidth="1"/>
    <col min="16" max="16384" width="9.140625" style="602"/>
  </cols>
  <sheetData>
    <row r="1" spans="1:256" ht="22.5" customHeight="1">
      <c r="A1" s="1586" t="s">
        <v>832</v>
      </c>
      <c r="B1" s="1586"/>
      <c r="C1" s="1586"/>
      <c r="D1" s="1586"/>
      <c r="E1" s="1586"/>
      <c r="F1" s="1586"/>
      <c r="G1" s="1586"/>
      <c r="H1" s="1586"/>
      <c r="I1" s="1586"/>
      <c r="J1" s="1586"/>
      <c r="K1" s="1586"/>
      <c r="L1" s="1586"/>
      <c r="M1" s="1586"/>
      <c r="N1" s="1193"/>
      <c r="O1" s="1193"/>
      <c r="P1" s="1193"/>
      <c r="Q1" s="1193"/>
      <c r="R1" s="1193"/>
      <c r="S1" s="1193"/>
      <c r="T1" s="1193"/>
      <c r="U1" s="1586"/>
      <c r="V1" s="1586"/>
      <c r="W1" s="1586"/>
      <c r="X1" s="1586"/>
      <c r="Y1" s="1586"/>
      <c r="Z1" s="1586"/>
      <c r="AA1" s="1586"/>
      <c r="AB1" s="1586"/>
      <c r="AC1" s="1586"/>
      <c r="AD1" s="1586"/>
      <c r="AE1" s="1586"/>
      <c r="AF1" s="1586"/>
      <c r="AG1" s="1586"/>
      <c r="AH1" s="1586"/>
      <c r="AI1" s="1586"/>
      <c r="AJ1" s="1586"/>
      <c r="AK1" s="1586"/>
      <c r="AL1" s="1586"/>
      <c r="AM1" s="1586"/>
      <c r="AN1" s="1586"/>
      <c r="AO1" s="1586"/>
      <c r="AP1" s="1586"/>
      <c r="AQ1" s="1586"/>
      <c r="AR1" s="1586"/>
      <c r="AS1" s="1586"/>
      <c r="AT1" s="1586"/>
      <c r="AU1" s="1586"/>
      <c r="AV1" s="1586"/>
      <c r="AW1" s="1586"/>
      <c r="AX1" s="1586"/>
      <c r="AY1" s="1586"/>
      <c r="AZ1" s="1586"/>
      <c r="BA1" s="1586"/>
      <c r="BB1" s="1586"/>
      <c r="BC1" s="1586"/>
      <c r="BD1" s="1586"/>
      <c r="BE1" s="1586"/>
      <c r="BF1" s="1586"/>
      <c r="BG1" s="1586"/>
      <c r="BH1" s="1586"/>
      <c r="BI1" s="1586"/>
      <c r="BJ1" s="1586"/>
      <c r="BK1" s="1586"/>
      <c r="BL1" s="1586"/>
      <c r="BM1" s="1586"/>
      <c r="BN1" s="1586"/>
      <c r="BO1" s="1586"/>
      <c r="BP1" s="1586"/>
      <c r="BQ1" s="1586"/>
      <c r="BR1" s="1586"/>
      <c r="BS1" s="1586"/>
      <c r="BT1" s="1586"/>
      <c r="BU1" s="1586"/>
      <c r="BV1" s="1586"/>
      <c r="BW1" s="1586"/>
      <c r="BX1" s="1586"/>
      <c r="BY1" s="1586"/>
      <c r="BZ1" s="1586"/>
      <c r="CA1" s="1586"/>
      <c r="CB1" s="1586"/>
      <c r="CC1" s="1586"/>
      <c r="CD1" s="1586"/>
      <c r="CE1" s="1586"/>
      <c r="CF1" s="1586"/>
      <c r="CG1" s="1586"/>
      <c r="CH1" s="1586"/>
      <c r="CI1" s="1586"/>
      <c r="CJ1" s="1586"/>
      <c r="CK1" s="1586"/>
      <c r="CL1" s="1586"/>
      <c r="CM1" s="1586"/>
      <c r="CN1" s="1586"/>
      <c r="CO1" s="1586"/>
      <c r="CP1" s="1586"/>
      <c r="CQ1" s="1586"/>
      <c r="CR1" s="1586"/>
      <c r="CS1" s="1586"/>
      <c r="CT1" s="1586"/>
      <c r="CU1" s="1586"/>
      <c r="CV1" s="1586"/>
      <c r="CW1" s="1586"/>
      <c r="CX1" s="1586"/>
      <c r="CY1" s="1586"/>
      <c r="CZ1" s="1586"/>
      <c r="DA1" s="1586"/>
      <c r="DB1" s="1586"/>
      <c r="DC1" s="1586"/>
      <c r="DD1" s="1586"/>
      <c r="DE1" s="1586"/>
      <c r="DF1" s="1586"/>
      <c r="DG1" s="1586"/>
      <c r="DH1" s="1586"/>
      <c r="DI1" s="1586"/>
      <c r="DJ1" s="1586"/>
      <c r="DK1" s="1586"/>
      <c r="DL1" s="1586"/>
      <c r="DM1" s="1586"/>
      <c r="DN1" s="1586"/>
      <c r="DO1" s="1586"/>
      <c r="DP1" s="1586"/>
      <c r="DQ1" s="1586"/>
      <c r="DR1" s="1586"/>
      <c r="DS1" s="1586"/>
      <c r="DT1" s="1586"/>
      <c r="DU1" s="1586"/>
      <c r="DV1" s="1586"/>
      <c r="DW1" s="1586"/>
      <c r="DX1" s="1586"/>
      <c r="DY1" s="1586"/>
      <c r="DZ1" s="1586"/>
      <c r="EA1" s="1586"/>
      <c r="EB1" s="1586"/>
      <c r="EC1" s="1586"/>
      <c r="ED1" s="1586"/>
      <c r="EE1" s="1586"/>
      <c r="EF1" s="1586"/>
      <c r="EG1" s="1586"/>
      <c r="EH1" s="1586"/>
      <c r="EI1" s="1586"/>
      <c r="EJ1" s="1586"/>
      <c r="EK1" s="1586"/>
      <c r="EL1" s="1586"/>
      <c r="EM1" s="1586"/>
      <c r="EN1" s="1586"/>
      <c r="EO1" s="1586"/>
      <c r="EP1" s="1586"/>
      <c r="EQ1" s="1586"/>
      <c r="ER1" s="1586"/>
      <c r="ES1" s="1586"/>
      <c r="ET1" s="1586"/>
      <c r="EU1" s="1586"/>
      <c r="EV1" s="1586"/>
      <c r="EW1" s="1586"/>
      <c r="EX1" s="1586"/>
      <c r="EY1" s="1586"/>
      <c r="EZ1" s="1586"/>
      <c r="FA1" s="1586"/>
      <c r="FB1" s="1586"/>
      <c r="FC1" s="1586"/>
      <c r="FD1" s="1586"/>
      <c r="FE1" s="1586"/>
      <c r="FF1" s="1586"/>
      <c r="FG1" s="1586"/>
      <c r="FH1" s="1586"/>
      <c r="FI1" s="1586"/>
      <c r="FJ1" s="1586"/>
      <c r="FK1" s="1586"/>
      <c r="FL1" s="1586"/>
      <c r="FM1" s="1586"/>
      <c r="FN1" s="1586"/>
      <c r="FO1" s="1586"/>
      <c r="FP1" s="1586"/>
      <c r="FQ1" s="1586"/>
      <c r="FR1" s="1586"/>
      <c r="FS1" s="1586"/>
      <c r="FT1" s="1586"/>
      <c r="FU1" s="1586"/>
      <c r="FV1" s="1586"/>
      <c r="FW1" s="1586"/>
      <c r="FX1" s="1586"/>
      <c r="FY1" s="1586"/>
      <c r="FZ1" s="1586"/>
      <c r="GA1" s="1586"/>
      <c r="GB1" s="1586"/>
      <c r="GC1" s="1586"/>
      <c r="GD1" s="1586"/>
      <c r="GE1" s="1586"/>
      <c r="GF1" s="1586"/>
      <c r="GG1" s="1586"/>
      <c r="GH1" s="1586"/>
      <c r="GI1" s="1586"/>
      <c r="GJ1" s="1586"/>
      <c r="GK1" s="1586"/>
      <c r="GL1" s="1586"/>
      <c r="GM1" s="1586"/>
      <c r="GN1" s="1586"/>
      <c r="GO1" s="1586"/>
      <c r="GP1" s="1586"/>
      <c r="GQ1" s="1586"/>
      <c r="GR1" s="1586"/>
      <c r="GS1" s="1586"/>
      <c r="GT1" s="1586"/>
      <c r="GU1" s="1586"/>
      <c r="GV1" s="1586"/>
      <c r="GW1" s="1586"/>
      <c r="GX1" s="1586"/>
      <c r="GY1" s="1586"/>
      <c r="GZ1" s="1586"/>
      <c r="HA1" s="1586"/>
      <c r="HB1" s="1586"/>
      <c r="HC1" s="1586"/>
      <c r="HD1" s="1586"/>
      <c r="HE1" s="1586"/>
      <c r="HF1" s="1586"/>
      <c r="HG1" s="1586"/>
      <c r="HH1" s="1586"/>
      <c r="HI1" s="1586"/>
      <c r="HJ1" s="1586"/>
      <c r="HK1" s="1586"/>
      <c r="HL1" s="1586"/>
      <c r="HM1" s="1586"/>
      <c r="HN1" s="1586"/>
      <c r="HO1" s="1586"/>
      <c r="HP1" s="1586"/>
      <c r="HQ1" s="1586"/>
      <c r="HR1" s="1586"/>
      <c r="HS1" s="1586"/>
      <c r="HT1" s="1586"/>
      <c r="HU1" s="1586"/>
      <c r="HV1" s="1586"/>
      <c r="HW1" s="1586"/>
      <c r="HX1" s="1586"/>
      <c r="HY1" s="1586"/>
      <c r="HZ1" s="1586"/>
      <c r="IA1" s="1586"/>
      <c r="IB1" s="1586"/>
      <c r="IC1" s="1586"/>
      <c r="ID1" s="1586"/>
      <c r="IE1" s="1586"/>
      <c r="IF1" s="1586"/>
      <c r="IG1" s="1586"/>
      <c r="IH1" s="1586"/>
      <c r="II1" s="1586"/>
      <c r="IJ1" s="1586"/>
      <c r="IK1" s="1586"/>
      <c r="IL1" s="1586"/>
      <c r="IM1" s="1586"/>
      <c r="IN1" s="1586"/>
      <c r="IO1" s="1586"/>
      <c r="IP1" s="1586"/>
      <c r="IQ1" s="1586"/>
      <c r="IR1" s="1586"/>
      <c r="IS1" s="1586"/>
      <c r="IT1" s="1586"/>
      <c r="IU1" s="1586"/>
      <c r="IV1" s="1586"/>
    </row>
    <row r="2" spans="1:256" s="849" customFormat="1" ht="15" customHeight="1" thickBot="1">
      <c r="N2" s="603"/>
    </row>
    <row r="3" spans="1:256" ht="15" customHeight="1" thickBot="1">
      <c r="A3" s="1194" t="s">
        <v>833</v>
      </c>
      <c r="B3" s="604"/>
      <c r="C3" s="604"/>
      <c r="D3" s="604"/>
      <c r="G3" s="1195" t="s">
        <v>834</v>
      </c>
      <c r="H3" s="1196" t="s">
        <v>835</v>
      </c>
      <c r="I3" s="1196" t="s">
        <v>836</v>
      </c>
      <c r="J3" s="1196" t="s">
        <v>837</v>
      </c>
      <c r="K3" s="1196" t="s">
        <v>838</v>
      </c>
      <c r="L3" s="1196" t="s">
        <v>839</v>
      </c>
      <c r="M3" s="1197" t="s">
        <v>840</v>
      </c>
      <c r="U3" s="604"/>
    </row>
    <row r="4" spans="1:256" ht="15" customHeight="1">
      <c r="A4" s="605" t="s">
        <v>841</v>
      </c>
      <c r="B4" s="604"/>
      <c r="C4" s="604"/>
      <c r="D4" s="604"/>
      <c r="E4" s="606" t="s">
        <v>842</v>
      </c>
      <c r="F4" s="606"/>
      <c r="G4" s="1198"/>
      <c r="H4" s="1199"/>
      <c r="I4" s="1199"/>
      <c r="J4" s="1199"/>
      <c r="K4" s="1199"/>
      <c r="L4" s="1199"/>
      <c r="M4" s="1200"/>
      <c r="U4" s="604"/>
    </row>
    <row r="5" spans="1:256" ht="15" customHeight="1">
      <c r="A5" s="607" t="s">
        <v>843</v>
      </c>
      <c r="D5" s="1201"/>
      <c r="E5" s="36">
        <v>2.5000000000000001E-2</v>
      </c>
      <c r="F5" s="608" t="s">
        <v>844</v>
      </c>
      <c r="G5" s="609">
        <f>'Project Rents'!K14</f>
        <v>0</v>
      </c>
      <c r="H5" s="610">
        <f t="shared" ref="H5:M5" si="0">+G5+(G5*$E$5)</f>
        <v>0</v>
      </c>
      <c r="I5" s="610">
        <f t="shared" si="0"/>
        <v>0</v>
      </c>
      <c r="J5" s="610">
        <f t="shared" si="0"/>
        <v>0</v>
      </c>
      <c r="K5" s="610">
        <f t="shared" si="0"/>
        <v>0</v>
      </c>
      <c r="L5" s="610">
        <f t="shared" si="0"/>
        <v>0</v>
      </c>
      <c r="M5" s="611">
        <f t="shared" si="0"/>
        <v>0</v>
      </c>
      <c r="U5" s="604"/>
    </row>
    <row r="6" spans="1:256" ht="15" customHeight="1">
      <c r="A6" s="46" t="s">
        <v>845</v>
      </c>
      <c r="B6" s="34"/>
      <c r="C6" s="34"/>
      <c r="D6" s="1202"/>
      <c r="F6" s="604"/>
      <c r="G6" s="81">
        <v>0</v>
      </c>
      <c r="H6" s="610">
        <f t="shared" ref="H6:M7" si="1">G6+(G6*$E$5)</f>
        <v>0</v>
      </c>
      <c r="I6" s="610">
        <f t="shared" si="1"/>
        <v>0</v>
      </c>
      <c r="J6" s="610">
        <f t="shared" si="1"/>
        <v>0</v>
      </c>
      <c r="K6" s="610">
        <f t="shared" si="1"/>
        <v>0</v>
      </c>
      <c r="L6" s="610">
        <f t="shared" si="1"/>
        <v>0</v>
      </c>
      <c r="M6" s="611">
        <f t="shared" si="1"/>
        <v>0</v>
      </c>
      <c r="U6" s="604"/>
    </row>
    <row r="7" spans="1:256" ht="15" customHeight="1">
      <c r="A7" s="82" t="s">
        <v>845</v>
      </c>
      <c r="B7" s="35"/>
      <c r="C7" s="35"/>
      <c r="D7" s="1203"/>
      <c r="E7" s="613"/>
      <c r="F7" s="612"/>
      <c r="G7" s="83">
        <v>0</v>
      </c>
      <c r="H7" s="614">
        <f t="shared" si="1"/>
        <v>0</v>
      </c>
      <c r="I7" s="614">
        <f t="shared" si="1"/>
        <v>0</v>
      </c>
      <c r="J7" s="614">
        <f t="shared" si="1"/>
        <v>0</v>
      </c>
      <c r="K7" s="614">
        <f t="shared" si="1"/>
        <v>0</v>
      </c>
      <c r="L7" s="614">
        <f t="shared" si="1"/>
        <v>0</v>
      </c>
      <c r="M7" s="615">
        <f t="shared" si="1"/>
        <v>0</v>
      </c>
      <c r="U7" s="604"/>
    </row>
    <row r="8" spans="1:256" ht="15" customHeight="1">
      <c r="A8" s="1194" t="s">
        <v>846</v>
      </c>
      <c r="B8" s="604"/>
      <c r="C8" s="604"/>
      <c r="D8" s="604"/>
      <c r="F8" s="616" t="s">
        <v>847</v>
      </c>
      <c r="G8" s="609">
        <f>SUM(G5:G7)</f>
        <v>0</v>
      </c>
      <c r="H8" s="610">
        <f t="shared" ref="H8:M8" si="2">SUM(H5:H7)</f>
        <v>0</v>
      </c>
      <c r="I8" s="610">
        <f t="shared" si="2"/>
        <v>0</v>
      </c>
      <c r="J8" s="610">
        <f t="shared" si="2"/>
        <v>0</v>
      </c>
      <c r="K8" s="610">
        <f t="shared" si="2"/>
        <v>0</v>
      </c>
      <c r="L8" s="610">
        <f t="shared" si="2"/>
        <v>0</v>
      </c>
      <c r="M8" s="611">
        <f t="shared" si="2"/>
        <v>0</v>
      </c>
      <c r="U8" s="604"/>
    </row>
    <row r="9" spans="1:256" ht="15" customHeight="1">
      <c r="A9" s="1194"/>
      <c r="B9" s="604"/>
      <c r="C9" s="604"/>
      <c r="D9" s="604"/>
      <c r="F9" s="616"/>
      <c r="G9" s="609"/>
      <c r="H9" s="610"/>
      <c r="I9" s="610"/>
      <c r="J9" s="610"/>
      <c r="K9" s="610"/>
      <c r="L9" s="610"/>
      <c r="M9" s="611"/>
      <c r="U9" s="604"/>
    </row>
    <row r="10" spans="1:256" ht="15" customHeight="1" thickBot="1">
      <c r="A10" s="617" t="s">
        <v>848</v>
      </c>
      <c r="B10" s="618"/>
      <c r="C10" s="618"/>
      <c r="D10" s="619"/>
      <c r="E10" s="37">
        <v>0.05</v>
      </c>
      <c r="F10" s="620" t="s">
        <v>844</v>
      </c>
      <c r="G10" s="621">
        <f>-G8*$E$10</f>
        <v>0</v>
      </c>
      <c r="H10" s="622">
        <f t="shared" ref="H10:M10" si="3">-H8*$E$10</f>
        <v>0</v>
      </c>
      <c r="I10" s="622">
        <f t="shared" si="3"/>
        <v>0</v>
      </c>
      <c r="J10" s="622">
        <f t="shared" si="3"/>
        <v>0</v>
      </c>
      <c r="K10" s="622">
        <f t="shared" si="3"/>
        <v>0</v>
      </c>
      <c r="L10" s="622">
        <f t="shared" si="3"/>
        <v>0</v>
      </c>
      <c r="M10" s="623">
        <f t="shared" si="3"/>
        <v>0</v>
      </c>
      <c r="U10" s="604"/>
    </row>
    <row r="11" spans="1:256" ht="15" customHeight="1" thickTop="1" thickBot="1">
      <c r="A11" s="624" t="s">
        <v>849</v>
      </c>
      <c r="B11" s="604"/>
      <c r="C11" s="604"/>
      <c r="D11" s="604"/>
      <c r="F11" s="616" t="s">
        <v>847</v>
      </c>
      <c r="G11" s="1204">
        <f t="shared" ref="G11:M11" si="4">SUM(G8, G10,)</f>
        <v>0</v>
      </c>
      <c r="H11" s="1205">
        <f t="shared" si="4"/>
        <v>0</v>
      </c>
      <c r="I11" s="1205">
        <f t="shared" si="4"/>
        <v>0</v>
      </c>
      <c r="J11" s="1205">
        <f t="shared" si="4"/>
        <v>0</v>
      </c>
      <c r="K11" s="1205">
        <f t="shared" si="4"/>
        <v>0</v>
      </c>
      <c r="L11" s="1205">
        <f t="shared" si="4"/>
        <v>0</v>
      </c>
      <c r="M11" s="1206">
        <f t="shared" si="4"/>
        <v>0</v>
      </c>
      <c r="U11" s="604"/>
    </row>
    <row r="12" spans="1:256" ht="15" customHeight="1">
      <c r="A12" s="1207"/>
      <c r="B12" s="604"/>
      <c r="C12" s="604"/>
      <c r="D12" s="604"/>
      <c r="E12" s="604"/>
      <c r="F12" s="616"/>
      <c r="G12" s="1208"/>
      <c r="H12" s="1208"/>
      <c r="I12" s="1208"/>
      <c r="J12" s="1208"/>
      <c r="K12" s="1208"/>
      <c r="L12" s="1208"/>
      <c r="M12" s="1208"/>
      <c r="U12" s="604"/>
    </row>
    <row r="13" spans="1:256" ht="15" customHeight="1">
      <c r="A13" s="1194" t="s">
        <v>850</v>
      </c>
      <c r="B13" s="604"/>
      <c r="C13" s="604"/>
      <c r="D13" s="606" t="s">
        <v>842</v>
      </c>
      <c r="E13" s="606"/>
      <c r="F13" s="604"/>
      <c r="G13" s="1208"/>
      <c r="H13" s="1208"/>
      <c r="I13" s="1208"/>
      <c r="J13" s="1208"/>
      <c r="K13" s="1208"/>
      <c r="L13" s="1208"/>
      <c r="M13" s="1208"/>
      <c r="U13" s="604"/>
    </row>
    <row r="14" spans="1:256" ht="15" customHeight="1" thickBot="1">
      <c r="A14" s="605" t="s">
        <v>851</v>
      </c>
      <c r="C14" s="604"/>
      <c r="D14" s="36">
        <v>3.5000000000000003E-2</v>
      </c>
      <c r="F14" s="1209" t="s">
        <v>852</v>
      </c>
      <c r="G14" s="1207"/>
      <c r="H14" s="1208"/>
      <c r="I14" s="1208"/>
      <c r="J14" s="1208"/>
      <c r="K14" s="1208"/>
      <c r="L14" s="1208"/>
      <c r="M14" s="1208"/>
      <c r="U14" s="604"/>
    </row>
    <row r="15" spans="1:256" ht="15" customHeight="1">
      <c r="A15" s="607" t="s">
        <v>853</v>
      </c>
      <c r="B15" s="604"/>
      <c r="E15" s="625"/>
      <c r="F15" s="1210">
        <f>IFERROR(G15/'Project Rents'!$D$14, 0)</f>
        <v>0</v>
      </c>
      <c r="G15" s="84">
        <v>0</v>
      </c>
      <c r="H15" s="626">
        <f t="shared" ref="H15:M35" si="5">G15+(G15*$D$14)</f>
        <v>0</v>
      </c>
      <c r="I15" s="626">
        <f t="shared" si="5"/>
        <v>0</v>
      </c>
      <c r="J15" s="626">
        <f t="shared" si="5"/>
        <v>0</v>
      </c>
      <c r="K15" s="626">
        <f t="shared" si="5"/>
        <v>0</v>
      </c>
      <c r="L15" s="626">
        <f t="shared" si="5"/>
        <v>0</v>
      </c>
      <c r="M15" s="627">
        <f t="shared" si="5"/>
        <v>0</v>
      </c>
      <c r="N15" s="628"/>
      <c r="U15" s="604"/>
    </row>
    <row r="16" spans="1:256" ht="15" customHeight="1">
      <c r="A16" s="607" t="s">
        <v>854</v>
      </c>
      <c r="B16" s="604"/>
      <c r="D16" s="604"/>
      <c r="F16" s="1210">
        <f>IFERROR(G16/'Project Rents'!$D$14, 0)</f>
        <v>0</v>
      </c>
      <c r="G16" s="85">
        <v>0</v>
      </c>
      <c r="H16" s="610">
        <f t="shared" si="5"/>
        <v>0</v>
      </c>
      <c r="I16" s="610">
        <f t="shared" si="5"/>
        <v>0</v>
      </c>
      <c r="J16" s="610">
        <f t="shared" si="5"/>
        <v>0</v>
      </c>
      <c r="K16" s="610">
        <f t="shared" si="5"/>
        <v>0</v>
      </c>
      <c r="L16" s="610">
        <f t="shared" si="5"/>
        <v>0</v>
      </c>
      <c r="M16" s="611">
        <f t="shared" si="5"/>
        <v>0</v>
      </c>
      <c r="N16" s="628"/>
      <c r="U16" s="604"/>
    </row>
    <row r="17" spans="1:21" ht="15" customHeight="1">
      <c r="A17" s="607" t="s">
        <v>855</v>
      </c>
      <c r="B17" s="604"/>
      <c r="D17" s="604"/>
      <c r="F17" s="1210">
        <f>IFERROR(G17/'Project Rents'!$D$14, 0)</f>
        <v>0</v>
      </c>
      <c r="G17" s="85">
        <v>0</v>
      </c>
      <c r="H17" s="610">
        <f t="shared" si="5"/>
        <v>0</v>
      </c>
      <c r="I17" s="610">
        <f t="shared" si="5"/>
        <v>0</v>
      </c>
      <c r="J17" s="610">
        <f t="shared" si="5"/>
        <v>0</v>
      </c>
      <c r="K17" s="610">
        <f t="shared" si="5"/>
        <v>0</v>
      </c>
      <c r="L17" s="610">
        <f t="shared" si="5"/>
        <v>0</v>
      </c>
      <c r="M17" s="611">
        <f t="shared" si="5"/>
        <v>0</v>
      </c>
      <c r="U17" s="604"/>
    </row>
    <row r="18" spans="1:21" ht="15" customHeight="1">
      <c r="A18" s="607" t="s">
        <v>856</v>
      </c>
      <c r="B18" s="604"/>
      <c r="D18" s="604"/>
      <c r="F18" s="1210">
        <f>IFERROR(G18/'Project Rents'!$D$14, 0)</f>
        <v>0</v>
      </c>
      <c r="G18" s="85">
        <v>0</v>
      </c>
      <c r="H18" s="610">
        <f t="shared" ref="H18:H26" si="6">G18+(G18*$D$14)</f>
        <v>0</v>
      </c>
      <c r="I18" s="610">
        <f t="shared" ref="I18:I26" si="7">H18+(H18*$D$14)</f>
        <v>0</v>
      </c>
      <c r="J18" s="610">
        <f t="shared" ref="J18:J26" si="8">I18+(I18*$D$14)</f>
        <v>0</v>
      </c>
      <c r="K18" s="610">
        <f t="shared" ref="K18:K26" si="9">J18+(J18*$D$14)</f>
        <v>0</v>
      </c>
      <c r="L18" s="610">
        <f t="shared" ref="L18:L26" si="10">K18+(K18*$D$14)</f>
        <v>0</v>
      </c>
      <c r="M18" s="611">
        <f t="shared" ref="M18:M26" si="11">L18+(L18*$D$14)</f>
        <v>0</v>
      </c>
      <c r="U18" s="604"/>
    </row>
    <row r="19" spans="1:21" ht="15" customHeight="1">
      <c r="A19" s="607" t="s">
        <v>857</v>
      </c>
      <c r="B19" s="604"/>
      <c r="D19" s="604"/>
      <c r="F19" s="1210">
        <f>IFERROR(G19/'Project Rents'!$D$14, 0)</f>
        <v>0</v>
      </c>
      <c r="G19" s="85">
        <v>0</v>
      </c>
      <c r="H19" s="610">
        <f t="shared" si="6"/>
        <v>0</v>
      </c>
      <c r="I19" s="610">
        <f t="shared" si="7"/>
        <v>0</v>
      </c>
      <c r="J19" s="610">
        <f t="shared" si="8"/>
        <v>0</v>
      </c>
      <c r="K19" s="610">
        <f t="shared" si="9"/>
        <v>0</v>
      </c>
      <c r="L19" s="610">
        <f t="shared" si="10"/>
        <v>0</v>
      </c>
      <c r="M19" s="611">
        <f t="shared" si="11"/>
        <v>0</v>
      </c>
      <c r="U19" s="604"/>
    </row>
    <row r="20" spans="1:21" ht="15" customHeight="1">
      <c r="A20" s="607" t="s">
        <v>858</v>
      </c>
      <c r="B20" s="604"/>
      <c r="D20" s="604"/>
      <c r="F20" s="1210">
        <f>IFERROR(G20/'Project Rents'!$D$14, 0)</f>
        <v>0</v>
      </c>
      <c r="G20" s="85">
        <v>0</v>
      </c>
      <c r="H20" s="610">
        <f t="shared" si="6"/>
        <v>0</v>
      </c>
      <c r="I20" s="610">
        <f t="shared" si="7"/>
        <v>0</v>
      </c>
      <c r="J20" s="610">
        <f t="shared" si="8"/>
        <v>0</v>
      </c>
      <c r="K20" s="610">
        <f t="shared" si="9"/>
        <v>0</v>
      </c>
      <c r="L20" s="610">
        <f t="shared" si="10"/>
        <v>0</v>
      </c>
      <c r="M20" s="611">
        <f t="shared" si="11"/>
        <v>0</v>
      </c>
      <c r="U20" s="604"/>
    </row>
    <row r="21" spans="1:21" ht="15" customHeight="1">
      <c r="A21" s="607" t="s">
        <v>859</v>
      </c>
      <c r="B21" s="604"/>
      <c r="D21" s="604"/>
      <c r="F21" s="1210">
        <f>IFERROR(G21/'Project Rents'!$D$14, 0)</f>
        <v>0</v>
      </c>
      <c r="G21" s="85">
        <v>0</v>
      </c>
      <c r="H21" s="610">
        <f t="shared" si="6"/>
        <v>0</v>
      </c>
      <c r="I21" s="610">
        <f t="shared" si="7"/>
        <v>0</v>
      </c>
      <c r="J21" s="610">
        <f t="shared" si="8"/>
        <v>0</v>
      </c>
      <c r="K21" s="610">
        <f t="shared" si="9"/>
        <v>0</v>
      </c>
      <c r="L21" s="610">
        <f t="shared" si="10"/>
        <v>0</v>
      </c>
      <c r="M21" s="611">
        <f t="shared" si="11"/>
        <v>0</v>
      </c>
      <c r="U21" s="604"/>
    </row>
    <row r="22" spans="1:21" ht="15" customHeight="1">
      <c r="A22" s="607" t="s">
        <v>860</v>
      </c>
      <c r="B22" s="604"/>
      <c r="D22" s="604"/>
      <c r="F22" s="1210">
        <f>IFERROR(G22/'Project Rents'!$D$14, 0)</f>
        <v>0</v>
      </c>
      <c r="G22" s="85">
        <v>0</v>
      </c>
      <c r="H22" s="610">
        <f t="shared" si="6"/>
        <v>0</v>
      </c>
      <c r="I22" s="610">
        <f t="shared" si="7"/>
        <v>0</v>
      </c>
      <c r="J22" s="610">
        <f t="shared" si="8"/>
        <v>0</v>
      </c>
      <c r="K22" s="610">
        <f t="shared" si="9"/>
        <v>0</v>
      </c>
      <c r="L22" s="610">
        <f t="shared" si="10"/>
        <v>0</v>
      </c>
      <c r="M22" s="611">
        <f t="shared" si="11"/>
        <v>0</v>
      </c>
      <c r="U22" s="604"/>
    </row>
    <row r="23" spans="1:21" ht="15" customHeight="1">
      <c r="A23" s="607" t="s">
        <v>861</v>
      </c>
      <c r="B23" s="604"/>
      <c r="D23" s="604"/>
      <c r="F23" s="1210">
        <f>IFERROR(G23/'Project Rents'!$D$14, 0)</f>
        <v>0</v>
      </c>
      <c r="G23" s="85">
        <v>0</v>
      </c>
      <c r="H23" s="610">
        <f t="shared" si="6"/>
        <v>0</v>
      </c>
      <c r="I23" s="610">
        <f t="shared" si="7"/>
        <v>0</v>
      </c>
      <c r="J23" s="610">
        <f t="shared" si="8"/>
        <v>0</v>
      </c>
      <c r="K23" s="610">
        <f t="shared" si="9"/>
        <v>0</v>
      </c>
      <c r="L23" s="610">
        <f t="shared" si="10"/>
        <v>0</v>
      </c>
      <c r="M23" s="611">
        <f t="shared" si="11"/>
        <v>0</v>
      </c>
      <c r="U23" s="604"/>
    </row>
    <row r="24" spans="1:21" ht="15" customHeight="1">
      <c r="A24" s="607" t="s">
        <v>862</v>
      </c>
      <c r="B24" s="604"/>
      <c r="D24" s="604"/>
      <c r="F24" s="1210">
        <f>IFERROR(G24/'Project Rents'!$D$14, 0)</f>
        <v>0</v>
      </c>
      <c r="G24" s="85">
        <v>0</v>
      </c>
      <c r="H24" s="610">
        <f t="shared" si="6"/>
        <v>0</v>
      </c>
      <c r="I24" s="610">
        <f t="shared" si="7"/>
        <v>0</v>
      </c>
      <c r="J24" s="610">
        <f t="shared" si="8"/>
        <v>0</v>
      </c>
      <c r="K24" s="610">
        <f t="shared" si="9"/>
        <v>0</v>
      </c>
      <c r="L24" s="610">
        <f t="shared" si="10"/>
        <v>0</v>
      </c>
      <c r="M24" s="611">
        <f t="shared" si="11"/>
        <v>0</v>
      </c>
      <c r="U24" s="604"/>
    </row>
    <row r="25" spans="1:21" ht="15" customHeight="1">
      <c r="A25" s="607" t="s">
        <v>863</v>
      </c>
      <c r="B25" s="604"/>
      <c r="D25" s="604"/>
      <c r="F25" s="1210">
        <f>IFERROR(G25/'Project Rents'!$D$14, 0)</f>
        <v>0</v>
      </c>
      <c r="G25" s="85">
        <v>0</v>
      </c>
      <c r="H25" s="610">
        <f t="shared" si="6"/>
        <v>0</v>
      </c>
      <c r="I25" s="610">
        <f t="shared" si="7"/>
        <v>0</v>
      </c>
      <c r="J25" s="610">
        <f t="shared" si="8"/>
        <v>0</v>
      </c>
      <c r="K25" s="610">
        <f t="shared" si="9"/>
        <v>0</v>
      </c>
      <c r="L25" s="610">
        <f t="shared" si="10"/>
        <v>0</v>
      </c>
      <c r="M25" s="611">
        <f t="shared" si="11"/>
        <v>0</v>
      </c>
      <c r="U25" s="604"/>
    </row>
    <row r="26" spans="1:21" ht="15" customHeight="1">
      <c r="A26" s="607" t="s">
        <v>864</v>
      </c>
      <c r="B26" s="604"/>
      <c r="D26" s="604"/>
      <c r="F26" s="1210">
        <f>IFERROR(G26/'Project Rents'!$D$14, 0)</f>
        <v>0</v>
      </c>
      <c r="G26" s="85">
        <v>0</v>
      </c>
      <c r="H26" s="610">
        <f t="shared" si="6"/>
        <v>0</v>
      </c>
      <c r="I26" s="610">
        <f t="shared" si="7"/>
        <v>0</v>
      </c>
      <c r="J26" s="610">
        <f t="shared" si="8"/>
        <v>0</v>
      </c>
      <c r="K26" s="610">
        <f t="shared" si="9"/>
        <v>0</v>
      </c>
      <c r="L26" s="610">
        <f t="shared" si="10"/>
        <v>0</v>
      </c>
      <c r="M26" s="611">
        <f t="shared" si="11"/>
        <v>0</v>
      </c>
      <c r="U26" s="604"/>
    </row>
    <row r="27" spans="1:21" ht="15" customHeight="1">
      <c r="A27" s="607" t="s">
        <v>865</v>
      </c>
      <c r="B27" s="604"/>
      <c r="D27" s="604"/>
      <c r="F27" s="1210">
        <f>IFERROR(G27/'Project Rents'!$D$14, 0)</f>
        <v>0</v>
      </c>
      <c r="G27" s="85">
        <v>0</v>
      </c>
      <c r="H27" s="610">
        <f t="shared" si="5"/>
        <v>0</v>
      </c>
      <c r="I27" s="610">
        <f t="shared" si="5"/>
        <v>0</v>
      </c>
      <c r="J27" s="610">
        <f t="shared" si="5"/>
        <v>0</v>
      </c>
      <c r="K27" s="610">
        <f t="shared" si="5"/>
        <v>0</v>
      </c>
      <c r="L27" s="610">
        <f t="shared" si="5"/>
        <v>0</v>
      </c>
      <c r="M27" s="611">
        <f t="shared" si="5"/>
        <v>0</v>
      </c>
      <c r="U27" s="604"/>
    </row>
    <row r="28" spans="1:21" ht="15" customHeight="1">
      <c r="A28" s="607" t="s">
        <v>866</v>
      </c>
      <c r="B28" s="604"/>
      <c r="D28" s="604"/>
      <c r="F28" s="1210">
        <f>IFERROR(G28/'Project Rents'!$D$14, 0)</f>
        <v>0</v>
      </c>
      <c r="G28" s="85">
        <v>0</v>
      </c>
      <c r="H28" s="610">
        <f t="shared" si="5"/>
        <v>0</v>
      </c>
      <c r="I28" s="610">
        <f t="shared" si="5"/>
        <v>0</v>
      </c>
      <c r="J28" s="610">
        <f t="shared" si="5"/>
        <v>0</v>
      </c>
      <c r="K28" s="610">
        <f t="shared" si="5"/>
        <v>0</v>
      </c>
      <c r="L28" s="610">
        <f t="shared" si="5"/>
        <v>0</v>
      </c>
      <c r="M28" s="611">
        <f t="shared" si="5"/>
        <v>0</v>
      </c>
      <c r="U28" s="604"/>
    </row>
    <row r="29" spans="1:21" ht="15" customHeight="1">
      <c r="A29" s="607" t="s">
        <v>867</v>
      </c>
      <c r="B29" s="604"/>
      <c r="D29" s="604"/>
      <c r="F29" s="1210">
        <f>IFERROR(G29/'Project Rents'!$D$14, 0)</f>
        <v>0</v>
      </c>
      <c r="G29" s="85">
        <v>0</v>
      </c>
      <c r="H29" s="610">
        <f t="shared" si="5"/>
        <v>0</v>
      </c>
      <c r="I29" s="610">
        <f t="shared" si="5"/>
        <v>0</v>
      </c>
      <c r="J29" s="610">
        <f t="shared" si="5"/>
        <v>0</v>
      </c>
      <c r="K29" s="610">
        <f t="shared" si="5"/>
        <v>0</v>
      </c>
      <c r="L29" s="610">
        <f t="shared" si="5"/>
        <v>0</v>
      </c>
      <c r="M29" s="611">
        <f t="shared" si="5"/>
        <v>0</v>
      </c>
      <c r="U29" s="604"/>
    </row>
    <row r="30" spans="1:21" ht="15" customHeight="1">
      <c r="A30" s="607" t="s">
        <v>868</v>
      </c>
      <c r="B30" s="604"/>
      <c r="D30" s="604"/>
      <c r="F30" s="1210">
        <f>IFERROR(G30/'Project Rents'!$D$14, 0)</f>
        <v>0</v>
      </c>
      <c r="G30" s="85">
        <v>0</v>
      </c>
      <c r="H30" s="610">
        <f t="shared" si="5"/>
        <v>0</v>
      </c>
      <c r="I30" s="610">
        <f t="shared" si="5"/>
        <v>0</v>
      </c>
      <c r="J30" s="610">
        <f t="shared" si="5"/>
        <v>0</v>
      </c>
      <c r="K30" s="610">
        <f t="shared" si="5"/>
        <v>0</v>
      </c>
      <c r="L30" s="610">
        <f t="shared" si="5"/>
        <v>0</v>
      </c>
      <c r="M30" s="611">
        <f t="shared" si="5"/>
        <v>0</v>
      </c>
      <c r="U30" s="604"/>
    </row>
    <row r="31" spans="1:21" ht="15" customHeight="1">
      <c r="A31" s="607" t="s">
        <v>869</v>
      </c>
      <c r="B31" s="604"/>
      <c r="D31" s="604"/>
      <c r="F31" s="1210">
        <f>IFERROR(G31/'Project Rents'!$D$14, 0)</f>
        <v>0</v>
      </c>
      <c r="G31" s="85">
        <v>0</v>
      </c>
      <c r="H31" s="610">
        <f t="shared" si="5"/>
        <v>0</v>
      </c>
      <c r="I31" s="610">
        <f t="shared" si="5"/>
        <v>0</v>
      </c>
      <c r="J31" s="610">
        <f t="shared" si="5"/>
        <v>0</v>
      </c>
      <c r="K31" s="610">
        <f t="shared" si="5"/>
        <v>0</v>
      </c>
      <c r="L31" s="610">
        <f t="shared" si="5"/>
        <v>0</v>
      </c>
      <c r="M31" s="611">
        <f t="shared" si="5"/>
        <v>0</v>
      </c>
      <c r="U31" s="604"/>
    </row>
    <row r="32" spans="1:21" ht="15" customHeight="1">
      <c r="A32" s="607" t="s">
        <v>870</v>
      </c>
      <c r="B32" s="604"/>
      <c r="D32" s="604"/>
      <c r="F32" s="1210">
        <f>IFERROR(G32/'Project Rents'!$D$14, 0)</f>
        <v>0</v>
      </c>
      <c r="G32" s="85">
        <v>0</v>
      </c>
      <c r="H32" s="610">
        <f t="shared" si="5"/>
        <v>0</v>
      </c>
      <c r="I32" s="610">
        <f t="shared" si="5"/>
        <v>0</v>
      </c>
      <c r="J32" s="610">
        <f t="shared" si="5"/>
        <v>0</v>
      </c>
      <c r="K32" s="610">
        <f t="shared" si="5"/>
        <v>0</v>
      </c>
      <c r="L32" s="610">
        <f t="shared" si="5"/>
        <v>0</v>
      </c>
      <c r="M32" s="611">
        <f t="shared" si="5"/>
        <v>0</v>
      </c>
      <c r="U32" s="604"/>
    </row>
    <row r="33" spans="1:21" ht="15" customHeight="1">
      <c r="A33" s="607" t="s">
        <v>871</v>
      </c>
      <c r="B33" s="604"/>
      <c r="D33" s="604"/>
      <c r="F33" s="1210">
        <f>IFERROR(G33/'Project Rents'!$D$14, 0)</f>
        <v>0</v>
      </c>
      <c r="G33" s="85">
        <v>0</v>
      </c>
      <c r="H33" s="610">
        <f t="shared" si="5"/>
        <v>0</v>
      </c>
      <c r="I33" s="610">
        <f t="shared" si="5"/>
        <v>0</v>
      </c>
      <c r="J33" s="610">
        <f t="shared" si="5"/>
        <v>0</v>
      </c>
      <c r="K33" s="610">
        <f t="shared" si="5"/>
        <v>0</v>
      </c>
      <c r="L33" s="610">
        <f t="shared" si="5"/>
        <v>0</v>
      </c>
      <c r="M33" s="611">
        <f t="shared" si="5"/>
        <v>0</v>
      </c>
      <c r="U33" s="604"/>
    </row>
    <row r="34" spans="1:21" ht="15" customHeight="1">
      <c r="A34" s="607" t="s">
        <v>872</v>
      </c>
      <c r="B34" s="604"/>
      <c r="D34" s="604"/>
      <c r="F34" s="1210">
        <f>IFERROR(G34/'Project Rents'!$D$14, 0)</f>
        <v>0</v>
      </c>
      <c r="G34" s="85">
        <v>0</v>
      </c>
      <c r="H34" s="610">
        <f t="shared" si="5"/>
        <v>0</v>
      </c>
      <c r="I34" s="610">
        <f t="shared" si="5"/>
        <v>0</v>
      </c>
      <c r="J34" s="610">
        <f t="shared" si="5"/>
        <v>0</v>
      </c>
      <c r="K34" s="610">
        <f t="shared" si="5"/>
        <v>0</v>
      </c>
      <c r="L34" s="610">
        <f t="shared" si="5"/>
        <v>0</v>
      </c>
      <c r="M34" s="611">
        <f t="shared" si="5"/>
        <v>0</v>
      </c>
      <c r="U34" s="604"/>
    </row>
    <row r="35" spans="1:21" ht="15" customHeight="1">
      <c r="A35" s="82" t="s">
        <v>423</v>
      </c>
      <c r="B35" s="35"/>
      <c r="C35" s="45"/>
      <c r="D35" s="47"/>
      <c r="E35" s="613"/>
      <c r="F35" s="1211">
        <f>IFERROR(G35/'Project Rents'!$D$14, 0)</f>
        <v>0</v>
      </c>
      <c r="G35" s="86">
        <v>0</v>
      </c>
      <c r="H35" s="614">
        <f t="shared" si="5"/>
        <v>0</v>
      </c>
      <c r="I35" s="614">
        <f t="shared" si="5"/>
        <v>0</v>
      </c>
      <c r="J35" s="614">
        <f t="shared" si="5"/>
        <v>0</v>
      </c>
      <c r="K35" s="614">
        <f t="shared" si="5"/>
        <v>0</v>
      </c>
      <c r="L35" s="614">
        <f t="shared" si="5"/>
        <v>0</v>
      </c>
      <c r="M35" s="615">
        <f t="shared" si="5"/>
        <v>0</v>
      </c>
      <c r="U35" s="604"/>
    </row>
    <row r="36" spans="1:21" ht="15" customHeight="1">
      <c r="A36" s="1212" t="s">
        <v>873</v>
      </c>
      <c r="B36" s="604"/>
      <c r="D36" s="616"/>
      <c r="F36" s="1210"/>
      <c r="G36" s="609">
        <f t="shared" ref="G36:M36" si="12">SUM(G15:G35)</f>
        <v>0</v>
      </c>
      <c r="H36" s="610">
        <f t="shared" si="12"/>
        <v>0</v>
      </c>
      <c r="I36" s="610">
        <f t="shared" si="12"/>
        <v>0</v>
      </c>
      <c r="J36" s="610">
        <f t="shared" si="12"/>
        <v>0</v>
      </c>
      <c r="K36" s="610">
        <f t="shared" si="12"/>
        <v>0</v>
      </c>
      <c r="L36" s="610">
        <f t="shared" si="12"/>
        <v>0</v>
      </c>
      <c r="M36" s="611">
        <f t="shared" si="12"/>
        <v>0</v>
      </c>
      <c r="U36" s="604"/>
    </row>
    <row r="37" spans="1:21" ht="15" customHeight="1">
      <c r="A37" s="629"/>
      <c r="B37" s="604"/>
      <c r="D37" s="616"/>
      <c r="F37" s="1210"/>
      <c r="G37" s="630"/>
      <c r="H37" s="631"/>
      <c r="I37" s="631"/>
      <c r="J37" s="631"/>
      <c r="K37" s="631"/>
      <c r="L37" s="631"/>
      <c r="M37" s="632"/>
      <c r="U37" s="604"/>
    </row>
    <row r="38" spans="1:21" ht="15" customHeight="1">
      <c r="A38" s="633" t="s">
        <v>874</v>
      </c>
      <c r="B38" s="604"/>
      <c r="D38" s="604"/>
      <c r="F38" s="634">
        <f>IFERROR(G38/'Project Rents'!D14,0)</f>
        <v>0</v>
      </c>
      <c r="G38" s="81">
        <v>0</v>
      </c>
      <c r="H38" s="610">
        <f t="shared" ref="H38:M39" si="13">G38+(G38*$D$14)</f>
        <v>0</v>
      </c>
      <c r="I38" s="610">
        <f t="shared" si="13"/>
        <v>0</v>
      </c>
      <c r="J38" s="610">
        <f t="shared" si="13"/>
        <v>0</v>
      </c>
      <c r="K38" s="610">
        <f t="shared" si="13"/>
        <v>0</v>
      </c>
      <c r="L38" s="610">
        <f t="shared" si="13"/>
        <v>0</v>
      </c>
      <c r="M38" s="611">
        <f t="shared" si="13"/>
        <v>0</v>
      </c>
      <c r="U38" s="604"/>
    </row>
    <row r="39" spans="1:21" ht="15" customHeight="1">
      <c r="A39" s="635" t="s">
        <v>875</v>
      </c>
      <c r="B39" s="612"/>
      <c r="C39" s="613"/>
      <c r="D39" s="612"/>
      <c r="E39" s="613"/>
      <c r="F39" s="636">
        <f>IFERROR(G39/'Project Rents'!D15,0)</f>
        <v>0</v>
      </c>
      <c r="G39" s="83">
        <v>0</v>
      </c>
      <c r="H39" s="614">
        <f t="shared" si="13"/>
        <v>0</v>
      </c>
      <c r="I39" s="614">
        <f t="shared" si="13"/>
        <v>0</v>
      </c>
      <c r="J39" s="614">
        <f t="shared" si="13"/>
        <v>0</v>
      </c>
      <c r="K39" s="614">
        <f t="shared" si="13"/>
        <v>0</v>
      </c>
      <c r="L39" s="614">
        <f t="shared" si="13"/>
        <v>0</v>
      </c>
      <c r="M39" s="615">
        <f t="shared" si="13"/>
        <v>0</v>
      </c>
      <c r="U39" s="604"/>
    </row>
    <row r="40" spans="1:21" ht="15" customHeight="1">
      <c r="A40" s="1212" t="s">
        <v>876</v>
      </c>
      <c r="B40" s="604"/>
      <c r="C40" s="604"/>
      <c r="D40" s="604"/>
      <c r="F40" s="1210"/>
      <c r="G40" s="609">
        <f>SUM(G38:G39)</f>
        <v>0</v>
      </c>
      <c r="H40" s="610">
        <f t="shared" ref="H40:M40" si="14">SUM(H38:H39)</f>
        <v>0</v>
      </c>
      <c r="I40" s="610">
        <f t="shared" si="14"/>
        <v>0</v>
      </c>
      <c r="J40" s="610">
        <f t="shared" si="14"/>
        <v>0</v>
      </c>
      <c r="K40" s="610">
        <f t="shared" si="14"/>
        <v>0</v>
      </c>
      <c r="L40" s="610">
        <f t="shared" si="14"/>
        <v>0</v>
      </c>
      <c r="M40" s="611">
        <f t="shared" si="14"/>
        <v>0</v>
      </c>
      <c r="U40" s="604"/>
    </row>
    <row r="41" spans="1:21" ht="15" customHeight="1" thickBot="1">
      <c r="A41" s="1212"/>
      <c r="B41" s="604"/>
      <c r="C41" s="604"/>
      <c r="D41" s="604"/>
      <c r="F41" s="1210"/>
      <c r="G41" s="637"/>
      <c r="H41" s="638"/>
      <c r="I41" s="638"/>
      <c r="J41" s="638"/>
      <c r="K41" s="638"/>
      <c r="L41" s="638"/>
      <c r="M41" s="639"/>
      <c r="U41" s="604"/>
    </row>
    <row r="42" spans="1:21" ht="15" customHeight="1" thickTop="1" thickBot="1">
      <c r="A42" s="624" t="s">
        <v>877</v>
      </c>
      <c r="B42" s="604"/>
      <c r="D42" s="604"/>
      <c r="E42" s="604"/>
      <c r="F42" s="1213" t="s">
        <v>847</v>
      </c>
      <c r="G42" s="640">
        <f>G36+G40</f>
        <v>0</v>
      </c>
      <c r="H42" s="641">
        <f t="shared" ref="H42:M42" si="15">H36+H40</f>
        <v>0</v>
      </c>
      <c r="I42" s="641">
        <f t="shared" si="15"/>
        <v>0</v>
      </c>
      <c r="J42" s="641">
        <f t="shared" si="15"/>
        <v>0</v>
      </c>
      <c r="K42" s="641">
        <f t="shared" si="15"/>
        <v>0</v>
      </c>
      <c r="L42" s="641">
        <f t="shared" si="15"/>
        <v>0</v>
      </c>
      <c r="M42" s="642">
        <f t="shared" si="15"/>
        <v>0</v>
      </c>
      <c r="U42" s="604"/>
    </row>
    <row r="43" spans="1:21" ht="15" customHeight="1" thickBot="1">
      <c r="A43" s="1194"/>
      <c r="B43" s="604"/>
      <c r="C43" s="604"/>
      <c r="D43" s="604"/>
      <c r="E43" s="604"/>
      <c r="F43" s="1194"/>
      <c r="G43" s="1214"/>
      <c r="H43" s="1214"/>
      <c r="I43" s="1214"/>
      <c r="J43" s="1214"/>
      <c r="K43" s="1214"/>
      <c r="L43" s="1214"/>
      <c r="M43" s="1214"/>
      <c r="U43" s="604"/>
    </row>
    <row r="44" spans="1:21" ht="15" customHeight="1" thickBot="1">
      <c r="A44" s="624" t="s">
        <v>878</v>
      </c>
      <c r="B44" s="604"/>
      <c r="C44" s="604"/>
      <c r="D44" s="604"/>
      <c r="E44" s="604"/>
      <c r="F44" s="1213" t="s">
        <v>847</v>
      </c>
      <c r="G44" s="1215">
        <f>G11-G42</f>
        <v>0</v>
      </c>
      <c r="H44" s="1216">
        <f t="shared" ref="H44:M44" si="16">H11-H42</f>
        <v>0</v>
      </c>
      <c r="I44" s="1216">
        <f t="shared" si="16"/>
        <v>0</v>
      </c>
      <c r="J44" s="1216">
        <f t="shared" si="16"/>
        <v>0</v>
      </c>
      <c r="K44" s="1216">
        <f t="shared" si="16"/>
        <v>0</v>
      </c>
      <c r="L44" s="1216">
        <f t="shared" si="16"/>
        <v>0</v>
      </c>
      <c r="M44" s="1217">
        <f t="shared" si="16"/>
        <v>0</v>
      </c>
      <c r="U44" s="604"/>
    </row>
    <row r="45" spans="1:21" ht="15" customHeight="1">
      <c r="A45" s="1207"/>
      <c r="F45" s="1194"/>
      <c r="G45" s="1208"/>
      <c r="H45" s="1208"/>
      <c r="I45" s="1208"/>
      <c r="J45" s="1208"/>
      <c r="K45" s="1208"/>
      <c r="L45" s="1208"/>
      <c r="M45" s="1208"/>
      <c r="U45" s="604"/>
    </row>
    <row r="46" spans="1:21" ht="15" customHeight="1" thickBot="1">
      <c r="A46" s="1194" t="s">
        <v>879</v>
      </c>
      <c r="B46" s="604"/>
      <c r="C46" s="643"/>
      <c r="D46" s="643"/>
      <c r="E46" s="644" t="s">
        <v>880</v>
      </c>
      <c r="F46" s="1194"/>
      <c r="G46" s="1208"/>
      <c r="H46" s="1208"/>
      <c r="I46" s="1208"/>
      <c r="J46" s="1208"/>
      <c r="K46" s="1208"/>
      <c r="L46" s="1208"/>
      <c r="M46" s="1208"/>
      <c r="U46" s="604"/>
    </row>
    <row r="47" spans="1:21" ht="15" customHeight="1" thickTop="1">
      <c r="A47" s="1218" t="s">
        <v>881</v>
      </c>
      <c r="B47" s="1589"/>
      <c r="C47" s="1589"/>
      <c r="D47" s="1589"/>
      <c r="E47" s="38">
        <v>0</v>
      </c>
      <c r="F47" s="1194"/>
      <c r="G47" s="87">
        <v>0</v>
      </c>
      <c r="H47" s="645">
        <f t="shared" ref="H47:M49" si="17">+G47</f>
        <v>0</v>
      </c>
      <c r="I47" s="645">
        <f t="shared" si="17"/>
        <v>0</v>
      </c>
      <c r="J47" s="645">
        <f t="shared" si="17"/>
        <v>0</v>
      </c>
      <c r="K47" s="645">
        <f t="shared" si="17"/>
        <v>0</v>
      </c>
      <c r="L47" s="645">
        <f t="shared" si="17"/>
        <v>0</v>
      </c>
      <c r="M47" s="646">
        <f t="shared" si="17"/>
        <v>0</v>
      </c>
      <c r="U47" s="604"/>
    </row>
    <row r="48" spans="1:21" ht="15" customHeight="1">
      <c r="A48" s="1219" t="s">
        <v>881</v>
      </c>
      <c r="B48" s="1590"/>
      <c r="C48" s="1590"/>
      <c r="D48" s="1590"/>
      <c r="E48" s="39">
        <v>0</v>
      </c>
      <c r="F48" s="1194"/>
      <c r="G48" s="81">
        <v>0</v>
      </c>
      <c r="H48" s="610">
        <f t="shared" si="17"/>
        <v>0</v>
      </c>
      <c r="I48" s="610">
        <f t="shared" si="17"/>
        <v>0</v>
      </c>
      <c r="J48" s="610">
        <f t="shared" si="17"/>
        <v>0</v>
      </c>
      <c r="K48" s="610">
        <f t="shared" si="17"/>
        <v>0</v>
      </c>
      <c r="L48" s="610">
        <f t="shared" si="17"/>
        <v>0</v>
      </c>
      <c r="M48" s="611">
        <f t="shared" si="17"/>
        <v>0</v>
      </c>
      <c r="U48" s="604"/>
    </row>
    <row r="49" spans="1:22" ht="15" customHeight="1" thickBot="1">
      <c r="A49" s="1220" t="s">
        <v>881</v>
      </c>
      <c r="B49" s="1591"/>
      <c r="C49" s="1591"/>
      <c r="D49" s="1591"/>
      <c r="E49" s="40">
        <v>0</v>
      </c>
      <c r="F49" s="1221"/>
      <c r="G49" s="88">
        <v>0</v>
      </c>
      <c r="H49" s="647">
        <f t="shared" si="17"/>
        <v>0</v>
      </c>
      <c r="I49" s="647">
        <f t="shared" si="17"/>
        <v>0</v>
      </c>
      <c r="J49" s="647">
        <f t="shared" si="17"/>
        <v>0</v>
      </c>
      <c r="K49" s="647">
        <f t="shared" si="17"/>
        <v>0</v>
      </c>
      <c r="L49" s="647">
        <f t="shared" si="17"/>
        <v>0</v>
      </c>
      <c r="M49" s="648">
        <f t="shared" si="17"/>
        <v>0</v>
      </c>
      <c r="U49" s="604"/>
    </row>
    <row r="50" spans="1:22" ht="15" customHeight="1" thickTop="1" thickBot="1">
      <c r="A50" s="624" t="s">
        <v>882</v>
      </c>
      <c r="B50" s="604"/>
      <c r="C50" s="604"/>
      <c r="D50" s="604"/>
      <c r="F50" s="1213" t="s">
        <v>847</v>
      </c>
      <c r="G50" s="640">
        <f>SUM(G47:G49)</f>
        <v>0</v>
      </c>
      <c r="H50" s="641">
        <f t="shared" ref="H50:M50" si="18">SUM(H47:H49)</f>
        <v>0</v>
      </c>
      <c r="I50" s="641">
        <f t="shared" si="18"/>
        <v>0</v>
      </c>
      <c r="J50" s="641">
        <f t="shared" si="18"/>
        <v>0</v>
      </c>
      <c r="K50" s="641">
        <f t="shared" si="18"/>
        <v>0</v>
      </c>
      <c r="L50" s="641">
        <f t="shared" si="18"/>
        <v>0</v>
      </c>
      <c r="M50" s="642">
        <f t="shared" si="18"/>
        <v>0</v>
      </c>
      <c r="U50" s="604"/>
    </row>
    <row r="51" spans="1:22" ht="15" customHeight="1" thickBot="1">
      <c r="A51" s="624"/>
      <c r="B51" s="604"/>
      <c r="C51" s="604"/>
      <c r="D51" s="604"/>
      <c r="F51" s="1213"/>
      <c r="G51" s="649"/>
      <c r="H51" s="650"/>
      <c r="I51" s="650"/>
      <c r="J51" s="650"/>
      <c r="K51" s="650"/>
      <c r="L51" s="650"/>
      <c r="M51" s="651"/>
      <c r="U51" s="604"/>
    </row>
    <row r="52" spans="1:22" ht="15" customHeight="1">
      <c r="A52" s="624" t="s">
        <v>883</v>
      </c>
      <c r="B52" s="604"/>
      <c r="C52" s="604"/>
      <c r="D52" s="604"/>
      <c r="F52" s="1213" t="s">
        <v>847</v>
      </c>
      <c r="G52" s="652">
        <f>G44-G50</f>
        <v>0</v>
      </c>
      <c r="H52" s="614">
        <f t="shared" ref="H52:M52" si="19">H44-H50</f>
        <v>0</v>
      </c>
      <c r="I52" s="653">
        <f t="shared" si="19"/>
        <v>0</v>
      </c>
      <c r="J52" s="626">
        <f t="shared" si="19"/>
        <v>0</v>
      </c>
      <c r="K52" s="626">
        <f t="shared" si="19"/>
        <v>0</v>
      </c>
      <c r="L52" s="626">
        <f t="shared" si="19"/>
        <v>0</v>
      </c>
      <c r="M52" s="627">
        <f t="shared" si="19"/>
        <v>0</v>
      </c>
      <c r="U52" s="604"/>
    </row>
    <row r="53" spans="1:22" ht="15" customHeight="1" thickBot="1">
      <c r="A53" s="624" t="s">
        <v>884</v>
      </c>
      <c r="B53" s="604"/>
      <c r="C53" s="604"/>
      <c r="D53" s="604"/>
      <c r="F53" s="1194"/>
      <c r="G53" s="654">
        <f>IFERROR(+G44/G50, 0)</f>
        <v>0</v>
      </c>
      <c r="H53" s="655">
        <f>IFERROR(+H44/H50, 0)</f>
        <v>0</v>
      </c>
      <c r="I53" s="655">
        <f>IFERROR(+I44/I50, 0)</f>
        <v>0</v>
      </c>
      <c r="J53" s="655">
        <f>IFERROR(+J44/J50, 0)</f>
        <v>0</v>
      </c>
      <c r="K53" s="655">
        <f>IFERROR(+K44/K50, 0)</f>
        <v>0</v>
      </c>
      <c r="L53" s="655">
        <f>IFERROR(L44/L50, 0)</f>
        <v>0</v>
      </c>
      <c r="M53" s="656">
        <f>IFERROR(M44/M50, 0)</f>
        <v>0</v>
      </c>
      <c r="U53" s="604"/>
    </row>
    <row r="54" spans="1:22" ht="15" customHeight="1">
      <c r="A54" s="1194"/>
      <c r="B54" s="604"/>
      <c r="C54" s="604"/>
      <c r="D54" s="604"/>
      <c r="E54" s="604"/>
      <c r="F54" s="1194"/>
      <c r="G54" s="1194"/>
      <c r="H54" s="1194"/>
      <c r="I54" s="1194"/>
      <c r="J54" s="1194"/>
      <c r="K54" s="1194"/>
      <c r="L54" s="1194"/>
      <c r="M54" s="1194"/>
      <c r="U54" s="604"/>
    </row>
    <row r="55" spans="1:22" ht="15" customHeight="1">
      <c r="A55" s="1194"/>
      <c r="B55" s="604"/>
      <c r="C55" s="604"/>
      <c r="D55" s="604"/>
      <c r="E55" s="604"/>
      <c r="F55" s="1194"/>
      <c r="G55" s="1194"/>
      <c r="H55" s="1194"/>
      <c r="I55" s="1194"/>
      <c r="J55" s="1194"/>
      <c r="K55" s="1194"/>
      <c r="L55" s="1194"/>
      <c r="M55" s="1194"/>
      <c r="U55" s="604"/>
    </row>
    <row r="56" spans="1:22" ht="15" customHeight="1" thickBot="1">
      <c r="A56" s="604"/>
      <c r="B56" s="604"/>
      <c r="C56" s="604"/>
      <c r="D56" s="604"/>
      <c r="E56" s="604"/>
      <c r="F56" s="1194"/>
      <c r="G56" s="1194"/>
      <c r="H56" s="1194"/>
      <c r="I56" s="1194"/>
      <c r="J56" s="1194"/>
      <c r="K56" s="1194"/>
      <c r="L56" s="1194"/>
      <c r="M56" s="1194"/>
      <c r="N56" s="604"/>
      <c r="V56" s="604"/>
    </row>
    <row r="57" spans="1:22" ht="15" customHeight="1" thickBot="1">
      <c r="A57" s="1194" t="s">
        <v>833</v>
      </c>
      <c r="B57" s="604"/>
      <c r="C57" s="604"/>
      <c r="D57" s="604"/>
      <c r="E57" s="606"/>
      <c r="F57" s="1222" t="s">
        <v>885</v>
      </c>
      <c r="G57" s="1223" t="s">
        <v>886</v>
      </c>
      <c r="H57" s="1224" t="s">
        <v>887</v>
      </c>
      <c r="I57" s="1224" t="s">
        <v>888</v>
      </c>
      <c r="J57" s="1224" t="s">
        <v>889</v>
      </c>
      <c r="K57" s="1224" t="s">
        <v>890</v>
      </c>
      <c r="L57" s="1224" t="s">
        <v>891</v>
      </c>
      <c r="M57" s="1225" t="s">
        <v>892</v>
      </c>
      <c r="V57" s="604"/>
    </row>
    <row r="58" spans="1:22" ht="15" customHeight="1">
      <c r="A58" s="605" t="s">
        <v>841</v>
      </c>
      <c r="B58" s="604"/>
      <c r="C58" s="604"/>
      <c r="D58" s="604"/>
      <c r="E58" s="606"/>
      <c r="F58" s="1198"/>
      <c r="G58" s="1199"/>
      <c r="H58" s="1199"/>
      <c r="I58" s="1199"/>
      <c r="J58" s="1199"/>
      <c r="K58" s="1199"/>
      <c r="L58" s="1199"/>
      <c r="M58" s="1200"/>
      <c r="O58" s="604"/>
      <c r="V58" s="604"/>
    </row>
    <row r="59" spans="1:22" ht="15" customHeight="1">
      <c r="A59" s="607" t="s">
        <v>843</v>
      </c>
      <c r="D59" s="1201"/>
      <c r="E59" s="657"/>
      <c r="F59" s="1226">
        <f>M5+(M5*$E$5)</f>
        <v>0</v>
      </c>
      <c r="G59" s="610">
        <f>F59+(F59*$E$5)</f>
        <v>0</v>
      </c>
      <c r="H59" s="610">
        <f t="shared" ref="H59:M59" si="20">+G59+(G59*$E$5)</f>
        <v>0</v>
      </c>
      <c r="I59" s="610">
        <f t="shared" si="20"/>
        <v>0</v>
      </c>
      <c r="J59" s="610">
        <f t="shared" si="20"/>
        <v>0</v>
      </c>
      <c r="K59" s="610">
        <f t="shared" si="20"/>
        <v>0</v>
      </c>
      <c r="L59" s="610">
        <f t="shared" si="20"/>
        <v>0</v>
      </c>
      <c r="M59" s="611">
        <f t="shared" si="20"/>
        <v>0</v>
      </c>
      <c r="O59" s="603"/>
      <c r="V59" s="604"/>
    </row>
    <row r="60" spans="1:22" ht="15" customHeight="1">
      <c r="A60" s="46" t="s">
        <v>845</v>
      </c>
      <c r="B60" s="34"/>
      <c r="C60" s="34"/>
      <c r="D60" s="1202"/>
      <c r="F60" s="658">
        <f>M6+(M6*$E$5)</f>
        <v>0</v>
      </c>
      <c r="G60" s="610">
        <f>F60+(F60*$E$5)</f>
        <v>0</v>
      </c>
      <c r="H60" s="610">
        <f t="shared" ref="H60:M61" si="21">G60+(G60*$E$5)</f>
        <v>0</v>
      </c>
      <c r="I60" s="610">
        <f t="shared" si="21"/>
        <v>0</v>
      </c>
      <c r="J60" s="610">
        <f t="shared" si="21"/>
        <v>0</v>
      </c>
      <c r="K60" s="610">
        <f t="shared" si="21"/>
        <v>0</v>
      </c>
      <c r="L60" s="610">
        <f t="shared" si="21"/>
        <v>0</v>
      </c>
      <c r="M60" s="611">
        <f t="shared" si="21"/>
        <v>0</v>
      </c>
      <c r="V60" s="604"/>
    </row>
    <row r="61" spans="1:22" ht="15" customHeight="1">
      <c r="A61" s="82" t="s">
        <v>845</v>
      </c>
      <c r="B61" s="35"/>
      <c r="C61" s="35"/>
      <c r="D61" s="1203"/>
      <c r="E61" s="613"/>
      <c r="F61" s="659">
        <f>M7+(M7*$E$5)</f>
        <v>0</v>
      </c>
      <c r="G61" s="614">
        <f>F61+(F61*$E$5)</f>
        <v>0</v>
      </c>
      <c r="H61" s="614">
        <f t="shared" si="21"/>
        <v>0</v>
      </c>
      <c r="I61" s="614">
        <f t="shared" si="21"/>
        <v>0</v>
      </c>
      <c r="J61" s="614">
        <f t="shared" si="21"/>
        <v>0</v>
      </c>
      <c r="K61" s="614">
        <f t="shared" si="21"/>
        <v>0</v>
      </c>
      <c r="L61" s="614">
        <f t="shared" si="21"/>
        <v>0</v>
      </c>
      <c r="M61" s="615">
        <f t="shared" si="21"/>
        <v>0</v>
      </c>
      <c r="V61" s="604"/>
    </row>
    <row r="62" spans="1:22" ht="15" customHeight="1">
      <c r="A62" s="1227" t="s">
        <v>846</v>
      </c>
      <c r="B62" s="660"/>
      <c r="C62" s="660"/>
      <c r="D62" s="660"/>
      <c r="E62" s="661" t="s">
        <v>847</v>
      </c>
      <c r="F62" s="662">
        <f>SUM(F59:F61)</f>
        <v>0</v>
      </c>
      <c r="G62" s="1210">
        <f t="shared" ref="G62:M62" si="22">SUM(G59:G61)</f>
        <v>0</v>
      </c>
      <c r="H62" s="1210">
        <f t="shared" si="22"/>
        <v>0</v>
      </c>
      <c r="I62" s="1210">
        <f t="shared" si="22"/>
        <v>0</v>
      </c>
      <c r="J62" s="1210">
        <f t="shared" si="22"/>
        <v>0</v>
      </c>
      <c r="K62" s="1210">
        <f t="shared" si="22"/>
        <v>0</v>
      </c>
      <c r="L62" s="1210">
        <f t="shared" si="22"/>
        <v>0</v>
      </c>
      <c r="M62" s="1228">
        <f t="shared" si="22"/>
        <v>0</v>
      </c>
      <c r="V62" s="604"/>
    </row>
    <row r="63" spans="1:22" ht="15" customHeight="1">
      <c r="A63" s="1194"/>
      <c r="B63" s="604"/>
      <c r="C63" s="604"/>
      <c r="D63" s="604"/>
      <c r="E63" s="663"/>
      <c r="F63" s="662"/>
      <c r="G63" s="1210"/>
      <c r="H63" s="1210"/>
      <c r="I63" s="1210"/>
      <c r="J63" s="1210"/>
      <c r="K63" s="1210"/>
      <c r="L63" s="1210"/>
      <c r="M63" s="1228"/>
      <c r="V63" s="604"/>
    </row>
    <row r="64" spans="1:22" ht="15" customHeight="1" thickBot="1">
      <c r="A64" s="617" t="s">
        <v>848</v>
      </c>
      <c r="B64" s="618"/>
      <c r="C64" s="618"/>
      <c r="D64" s="619"/>
      <c r="E64" s="664"/>
      <c r="F64" s="621">
        <f t="shared" ref="F64:M64" si="23">-F62*$E$10</f>
        <v>0</v>
      </c>
      <c r="G64" s="622">
        <f t="shared" si="23"/>
        <v>0</v>
      </c>
      <c r="H64" s="622">
        <f t="shared" si="23"/>
        <v>0</v>
      </c>
      <c r="I64" s="622">
        <f t="shared" si="23"/>
        <v>0</v>
      </c>
      <c r="J64" s="622">
        <f t="shared" si="23"/>
        <v>0</v>
      </c>
      <c r="K64" s="622">
        <f t="shared" si="23"/>
        <v>0</v>
      </c>
      <c r="L64" s="622">
        <f t="shared" si="23"/>
        <v>0</v>
      </c>
      <c r="M64" s="623">
        <f t="shared" si="23"/>
        <v>0</v>
      </c>
      <c r="V64" s="604"/>
    </row>
    <row r="65" spans="1:22" ht="15" customHeight="1" thickTop="1" thickBot="1">
      <c r="A65" s="624" t="s">
        <v>849</v>
      </c>
      <c r="B65" s="604"/>
      <c r="C65" s="604"/>
      <c r="D65" s="604"/>
      <c r="E65" s="616" t="s">
        <v>847</v>
      </c>
      <c r="F65" s="1204">
        <f t="shared" ref="F65:M65" si="24">SUM(F62,F64)</f>
        <v>0</v>
      </c>
      <c r="G65" s="1205">
        <f t="shared" si="24"/>
        <v>0</v>
      </c>
      <c r="H65" s="1205">
        <f t="shared" si="24"/>
        <v>0</v>
      </c>
      <c r="I65" s="1205">
        <f t="shared" si="24"/>
        <v>0</v>
      </c>
      <c r="J65" s="1205">
        <f t="shared" si="24"/>
        <v>0</v>
      </c>
      <c r="K65" s="1205">
        <f t="shared" si="24"/>
        <v>0</v>
      </c>
      <c r="L65" s="1205">
        <f t="shared" si="24"/>
        <v>0</v>
      </c>
      <c r="M65" s="1206">
        <f t="shared" si="24"/>
        <v>0</v>
      </c>
      <c r="V65" s="604"/>
    </row>
    <row r="66" spans="1:22" ht="15" customHeight="1">
      <c r="A66" s="1207"/>
      <c r="B66" s="604"/>
      <c r="C66" s="604"/>
      <c r="D66" s="604"/>
      <c r="E66" s="604"/>
      <c r="F66" s="1213"/>
      <c r="G66" s="1208"/>
      <c r="H66" s="1208"/>
      <c r="I66" s="1208"/>
      <c r="J66" s="1208"/>
      <c r="K66" s="1208"/>
      <c r="L66" s="1208"/>
      <c r="M66" s="1208"/>
      <c r="V66" s="604"/>
    </row>
    <row r="67" spans="1:22" ht="15" customHeight="1">
      <c r="A67" s="1194" t="s">
        <v>850</v>
      </c>
      <c r="B67" s="604"/>
      <c r="C67" s="604"/>
      <c r="D67" s="665"/>
      <c r="E67" s="666"/>
      <c r="F67" s="1194"/>
      <c r="G67" s="1208"/>
      <c r="H67" s="1208"/>
      <c r="I67" s="1208"/>
      <c r="J67" s="1208"/>
      <c r="K67" s="1208"/>
      <c r="L67" s="1208"/>
      <c r="M67" s="1208"/>
      <c r="V67" s="604"/>
    </row>
    <row r="68" spans="1:22" ht="15" customHeight="1" thickBot="1">
      <c r="A68" s="605" t="s">
        <v>851</v>
      </c>
      <c r="C68" s="604"/>
      <c r="D68" s="657"/>
      <c r="E68" s="665"/>
      <c r="F68" s="1207"/>
      <c r="G68" s="1207"/>
      <c r="H68" s="1208"/>
      <c r="I68" s="1208"/>
      <c r="J68" s="1208"/>
      <c r="K68" s="1208"/>
      <c r="L68" s="1208"/>
      <c r="M68" s="1208"/>
      <c r="V68" s="604"/>
    </row>
    <row r="69" spans="1:22" ht="15" customHeight="1">
      <c r="A69" s="607" t="s">
        <v>853</v>
      </c>
      <c r="B69" s="604"/>
      <c r="E69" s="667"/>
      <c r="F69" s="668">
        <f>M15+(M15*$D$14)</f>
        <v>0</v>
      </c>
      <c r="G69" s="1229">
        <f>F69+(F69*$D$14)</f>
        <v>0</v>
      </c>
      <c r="H69" s="1229">
        <f t="shared" ref="H69:M69" si="25">G69+(G69*$D$14)</f>
        <v>0</v>
      </c>
      <c r="I69" s="1229">
        <f t="shared" si="25"/>
        <v>0</v>
      </c>
      <c r="J69" s="1229">
        <f t="shared" si="25"/>
        <v>0</v>
      </c>
      <c r="K69" s="1229">
        <f t="shared" si="25"/>
        <v>0</v>
      </c>
      <c r="L69" s="1229">
        <f t="shared" si="25"/>
        <v>0</v>
      </c>
      <c r="M69" s="1230">
        <f t="shared" si="25"/>
        <v>0</v>
      </c>
      <c r="V69" s="604"/>
    </row>
    <row r="70" spans="1:22" ht="15" customHeight="1">
      <c r="A70" s="607" t="s">
        <v>854</v>
      </c>
      <c r="B70" s="604"/>
      <c r="D70" s="604"/>
      <c r="E70" s="667"/>
      <c r="F70" s="658">
        <f>M16+(M16*$D$14)</f>
        <v>0</v>
      </c>
      <c r="G70" s="1231">
        <f t="shared" ref="G70:M89" si="26">F70+(F70*$D$14)</f>
        <v>0</v>
      </c>
      <c r="H70" s="1231">
        <f t="shared" si="26"/>
        <v>0</v>
      </c>
      <c r="I70" s="1231">
        <f t="shared" si="26"/>
        <v>0</v>
      </c>
      <c r="J70" s="1231">
        <f t="shared" si="26"/>
        <v>0</v>
      </c>
      <c r="K70" s="1231">
        <f t="shared" si="26"/>
        <v>0</v>
      </c>
      <c r="L70" s="1231">
        <f t="shared" si="26"/>
        <v>0</v>
      </c>
      <c r="M70" s="1232">
        <f t="shared" si="26"/>
        <v>0</v>
      </c>
      <c r="V70" s="604"/>
    </row>
    <row r="71" spans="1:22" ht="15" customHeight="1">
      <c r="A71" s="607" t="s">
        <v>855</v>
      </c>
      <c r="B71" s="604"/>
      <c r="D71" s="604"/>
      <c r="E71" s="667"/>
      <c r="F71" s="658">
        <f t="shared" ref="F71:F79" si="27">M17+(M17*$D$14)</f>
        <v>0</v>
      </c>
      <c r="G71" s="1231">
        <f t="shared" ref="G71:G79" si="28">F71+(F71*$D$14)</f>
        <v>0</v>
      </c>
      <c r="H71" s="1231">
        <f t="shared" ref="H71:H79" si="29">G71+(G71*$D$14)</f>
        <v>0</v>
      </c>
      <c r="I71" s="1231">
        <f t="shared" ref="I71:I79" si="30">H71+(H71*$D$14)</f>
        <v>0</v>
      </c>
      <c r="J71" s="1231">
        <f t="shared" ref="J71:J79" si="31">I71+(I71*$D$14)</f>
        <v>0</v>
      </c>
      <c r="K71" s="1231">
        <f t="shared" ref="K71:K79" si="32">J71+(J71*$D$14)</f>
        <v>0</v>
      </c>
      <c r="L71" s="1231">
        <f t="shared" ref="L71:L79" si="33">K71+(K71*$D$14)</f>
        <v>0</v>
      </c>
      <c r="M71" s="1232">
        <f t="shared" ref="M71:M79" si="34">L71+(L71*$D$14)</f>
        <v>0</v>
      </c>
      <c r="V71" s="604"/>
    </row>
    <row r="72" spans="1:22" ht="15" customHeight="1">
      <c r="A72" s="607" t="s">
        <v>856</v>
      </c>
      <c r="B72" s="604"/>
      <c r="D72" s="604"/>
      <c r="E72" s="667"/>
      <c r="F72" s="658">
        <f t="shared" si="27"/>
        <v>0</v>
      </c>
      <c r="G72" s="1231">
        <f t="shared" si="28"/>
        <v>0</v>
      </c>
      <c r="H72" s="1231">
        <f t="shared" si="29"/>
        <v>0</v>
      </c>
      <c r="I72" s="1231">
        <f t="shared" si="30"/>
        <v>0</v>
      </c>
      <c r="J72" s="1231">
        <f t="shared" si="31"/>
        <v>0</v>
      </c>
      <c r="K72" s="1231">
        <f t="shared" si="32"/>
        <v>0</v>
      </c>
      <c r="L72" s="1231">
        <f t="shared" si="33"/>
        <v>0</v>
      </c>
      <c r="M72" s="1232">
        <f t="shared" si="34"/>
        <v>0</v>
      </c>
      <c r="V72" s="604"/>
    </row>
    <row r="73" spans="1:22" ht="15" customHeight="1">
      <c r="A73" s="607" t="s">
        <v>857</v>
      </c>
      <c r="B73" s="604"/>
      <c r="D73" s="604"/>
      <c r="E73" s="667"/>
      <c r="F73" s="658">
        <f t="shared" si="27"/>
        <v>0</v>
      </c>
      <c r="G73" s="1231">
        <f t="shared" si="28"/>
        <v>0</v>
      </c>
      <c r="H73" s="1231">
        <f t="shared" si="29"/>
        <v>0</v>
      </c>
      <c r="I73" s="1231">
        <f t="shared" si="30"/>
        <v>0</v>
      </c>
      <c r="J73" s="1231">
        <f t="shared" si="31"/>
        <v>0</v>
      </c>
      <c r="K73" s="1231">
        <f t="shared" si="32"/>
        <v>0</v>
      </c>
      <c r="L73" s="1231">
        <f t="shared" si="33"/>
        <v>0</v>
      </c>
      <c r="M73" s="1232">
        <f t="shared" si="34"/>
        <v>0</v>
      </c>
      <c r="V73" s="604"/>
    </row>
    <row r="74" spans="1:22" ht="15" customHeight="1">
      <c r="A74" s="607" t="s">
        <v>858</v>
      </c>
      <c r="B74" s="604"/>
      <c r="D74" s="604"/>
      <c r="E74" s="667"/>
      <c r="F74" s="658">
        <f t="shared" si="27"/>
        <v>0</v>
      </c>
      <c r="G74" s="1231">
        <f t="shared" si="28"/>
        <v>0</v>
      </c>
      <c r="H74" s="1231">
        <f t="shared" si="29"/>
        <v>0</v>
      </c>
      <c r="I74" s="1231">
        <f t="shared" si="30"/>
        <v>0</v>
      </c>
      <c r="J74" s="1231">
        <f t="shared" si="31"/>
        <v>0</v>
      </c>
      <c r="K74" s="1231">
        <f t="shared" si="32"/>
        <v>0</v>
      </c>
      <c r="L74" s="1231">
        <f t="shared" si="33"/>
        <v>0</v>
      </c>
      <c r="M74" s="1232">
        <f t="shared" si="34"/>
        <v>0</v>
      </c>
      <c r="V74" s="604"/>
    </row>
    <row r="75" spans="1:22" ht="15" customHeight="1">
      <c r="A75" s="607" t="s">
        <v>859</v>
      </c>
      <c r="B75" s="604"/>
      <c r="D75" s="604"/>
      <c r="E75" s="667"/>
      <c r="F75" s="658">
        <f t="shared" si="27"/>
        <v>0</v>
      </c>
      <c r="G75" s="1231">
        <f t="shared" si="28"/>
        <v>0</v>
      </c>
      <c r="H75" s="1231">
        <f t="shared" si="29"/>
        <v>0</v>
      </c>
      <c r="I75" s="1231">
        <f t="shared" si="30"/>
        <v>0</v>
      </c>
      <c r="J75" s="1231">
        <f t="shared" si="31"/>
        <v>0</v>
      </c>
      <c r="K75" s="1231">
        <f t="shared" si="32"/>
        <v>0</v>
      </c>
      <c r="L75" s="1231">
        <f t="shared" si="33"/>
        <v>0</v>
      </c>
      <c r="M75" s="1232">
        <f t="shared" si="34"/>
        <v>0</v>
      </c>
      <c r="V75" s="604"/>
    </row>
    <row r="76" spans="1:22" ht="15" customHeight="1">
      <c r="A76" s="607" t="s">
        <v>860</v>
      </c>
      <c r="B76" s="604"/>
      <c r="D76" s="604"/>
      <c r="E76" s="667"/>
      <c r="F76" s="658">
        <f t="shared" si="27"/>
        <v>0</v>
      </c>
      <c r="G76" s="1231">
        <f t="shared" si="28"/>
        <v>0</v>
      </c>
      <c r="H76" s="1231">
        <f t="shared" si="29"/>
        <v>0</v>
      </c>
      <c r="I76" s="1231">
        <f t="shared" si="30"/>
        <v>0</v>
      </c>
      <c r="J76" s="1231">
        <f t="shared" si="31"/>
        <v>0</v>
      </c>
      <c r="K76" s="1231">
        <f t="shared" si="32"/>
        <v>0</v>
      </c>
      <c r="L76" s="1231">
        <f t="shared" si="33"/>
        <v>0</v>
      </c>
      <c r="M76" s="1232">
        <f t="shared" si="34"/>
        <v>0</v>
      </c>
      <c r="V76" s="604"/>
    </row>
    <row r="77" spans="1:22" ht="15" customHeight="1">
      <c r="A77" s="607" t="s">
        <v>861</v>
      </c>
      <c r="B77" s="604"/>
      <c r="D77" s="604"/>
      <c r="E77" s="667"/>
      <c r="F77" s="658">
        <f t="shared" si="27"/>
        <v>0</v>
      </c>
      <c r="G77" s="1231">
        <f t="shared" si="28"/>
        <v>0</v>
      </c>
      <c r="H77" s="1231">
        <f t="shared" si="29"/>
        <v>0</v>
      </c>
      <c r="I77" s="1231">
        <f t="shared" si="30"/>
        <v>0</v>
      </c>
      <c r="J77" s="1231">
        <f t="shared" si="31"/>
        <v>0</v>
      </c>
      <c r="K77" s="1231">
        <f t="shared" si="32"/>
        <v>0</v>
      </c>
      <c r="L77" s="1231">
        <f t="shared" si="33"/>
        <v>0</v>
      </c>
      <c r="M77" s="1232">
        <f t="shared" si="34"/>
        <v>0</v>
      </c>
      <c r="V77" s="604"/>
    </row>
    <row r="78" spans="1:22" ht="15" customHeight="1">
      <c r="A78" s="607" t="s">
        <v>862</v>
      </c>
      <c r="B78" s="604"/>
      <c r="D78" s="604"/>
      <c r="E78" s="667"/>
      <c r="F78" s="658">
        <f t="shared" si="27"/>
        <v>0</v>
      </c>
      <c r="G78" s="1231">
        <f t="shared" si="28"/>
        <v>0</v>
      </c>
      <c r="H78" s="1231">
        <f t="shared" si="29"/>
        <v>0</v>
      </c>
      <c r="I78" s="1231">
        <f t="shared" si="30"/>
        <v>0</v>
      </c>
      <c r="J78" s="1231">
        <f t="shared" si="31"/>
        <v>0</v>
      </c>
      <c r="K78" s="1231">
        <f t="shared" si="32"/>
        <v>0</v>
      </c>
      <c r="L78" s="1231">
        <f t="shared" si="33"/>
        <v>0</v>
      </c>
      <c r="M78" s="1232">
        <f t="shared" si="34"/>
        <v>0</v>
      </c>
      <c r="V78" s="604"/>
    </row>
    <row r="79" spans="1:22" ht="15" customHeight="1">
      <c r="A79" s="607" t="s">
        <v>863</v>
      </c>
      <c r="B79" s="604"/>
      <c r="D79" s="604"/>
      <c r="E79" s="667"/>
      <c r="F79" s="658">
        <f t="shared" si="27"/>
        <v>0</v>
      </c>
      <c r="G79" s="1231">
        <f t="shared" si="28"/>
        <v>0</v>
      </c>
      <c r="H79" s="1231">
        <f t="shared" si="29"/>
        <v>0</v>
      </c>
      <c r="I79" s="1231">
        <f t="shared" si="30"/>
        <v>0</v>
      </c>
      <c r="J79" s="1231">
        <f t="shared" si="31"/>
        <v>0</v>
      </c>
      <c r="K79" s="1231">
        <f t="shared" si="32"/>
        <v>0</v>
      </c>
      <c r="L79" s="1231">
        <f t="shared" si="33"/>
        <v>0</v>
      </c>
      <c r="M79" s="1232">
        <f t="shared" si="34"/>
        <v>0</v>
      </c>
      <c r="V79" s="604"/>
    </row>
    <row r="80" spans="1:22" ht="15" customHeight="1">
      <c r="A80" s="607" t="s">
        <v>864</v>
      </c>
      <c r="B80" s="604"/>
      <c r="D80" s="604"/>
      <c r="E80" s="667"/>
      <c r="F80" s="658">
        <f>M26+(M26*$D$14)</f>
        <v>0</v>
      </c>
      <c r="G80" s="1231">
        <f t="shared" si="26"/>
        <v>0</v>
      </c>
      <c r="H80" s="1231">
        <f t="shared" si="26"/>
        <v>0</v>
      </c>
      <c r="I80" s="1231">
        <f t="shared" si="26"/>
        <v>0</v>
      </c>
      <c r="J80" s="1231">
        <f t="shared" si="26"/>
        <v>0</v>
      </c>
      <c r="K80" s="1231">
        <f t="shared" si="26"/>
        <v>0</v>
      </c>
      <c r="L80" s="1231">
        <f t="shared" si="26"/>
        <v>0</v>
      </c>
      <c r="M80" s="1232">
        <f t="shared" si="26"/>
        <v>0</v>
      </c>
      <c r="V80" s="604"/>
    </row>
    <row r="81" spans="1:22" ht="15" customHeight="1">
      <c r="A81" s="607" t="s">
        <v>865</v>
      </c>
      <c r="B81" s="604"/>
      <c r="D81" s="604"/>
      <c r="E81" s="667"/>
      <c r="F81" s="658">
        <f t="shared" ref="F81:F89" si="35">M27+(M27*$D$14)</f>
        <v>0</v>
      </c>
      <c r="G81" s="1231">
        <f t="shared" si="26"/>
        <v>0</v>
      </c>
      <c r="H81" s="1231">
        <f t="shared" si="26"/>
        <v>0</v>
      </c>
      <c r="I81" s="1231">
        <f t="shared" si="26"/>
        <v>0</v>
      </c>
      <c r="J81" s="1231">
        <f t="shared" si="26"/>
        <v>0</v>
      </c>
      <c r="K81" s="1231">
        <f t="shared" si="26"/>
        <v>0</v>
      </c>
      <c r="L81" s="1231">
        <f t="shared" si="26"/>
        <v>0</v>
      </c>
      <c r="M81" s="1232">
        <f t="shared" si="26"/>
        <v>0</v>
      </c>
      <c r="V81" s="604"/>
    </row>
    <row r="82" spans="1:22" ht="15" customHeight="1">
      <c r="A82" s="607" t="s">
        <v>866</v>
      </c>
      <c r="B82" s="604"/>
      <c r="D82" s="604"/>
      <c r="E82" s="667"/>
      <c r="F82" s="658">
        <f t="shared" si="35"/>
        <v>0</v>
      </c>
      <c r="G82" s="1231">
        <f>F82+(F82*$D$14)</f>
        <v>0</v>
      </c>
      <c r="H82" s="1231">
        <f t="shared" si="26"/>
        <v>0</v>
      </c>
      <c r="I82" s="1231">
        <f t="shared" si="26"/>
        <v>0</v>
      </c>
      <c r="J82" s="1231">
        <f t="shared" si="26"/>
        <v>0</v>
      </c>
      <c r="K82" s="1231">
        <f t="shared" si="26"/>
        <v>0</v>
      </c>
      <c r="L82" s="1231">
        <f t="shared" si="26"/>
        <v>0</v>
      </c>
      <c r="M82" s="1232">
        <f t="shared" si="26"/>
        <v>0</v>
      </c>
      <c r="V82" s="604"/>
    </row>
    <row r="83" spans="1:22" ht="15" customHeight="1">
      <c r="A83" s="607" t="s">
        <v>867</v>
      </c>
      <c r="B83" s="604"/>
      <c r="D83" s="604"/>
      <c r="E83" s="667"/>
      <c r="F83" s="658">
        <f t="shared" si="35"/>
        <v>0</v>
      </c>
      <c r="G83" s="1231">
        <f t="shared" si="26"/>
        <v>0</v>
      </c>
      <c r="H83" s="1231">
        <f t="shared" si="26"/>
        <v>0</v>
      </c>
      <c r="I83" s="1231">
        <f t="shared" si="26"/>
        <v>0</v>
      </c>
      <c r="J83" s="1231">
        <f t="shared" si="26"/>
        <v>0</v>
      </c>
      <c r="K83" s="1231">
        <f t="shared" si="26"/>
        <v>0</v>
      </c>
      <c r="L83" s="1231">
        <f t="shared" si="26"/>
        <v>0</v>
      </c>
      <c r="M83" s="1232">
        <f t="shared" si="26"/>
        <v>0</v>
      </c>
      <c r="V83" s="604"/>
    </row>
    <row r="84" spans="1:22" ht="15" customHeight="1">
      <c r="A84" s="607" t="s">
        <v>868</v>
      </c>
      <c r="B84" s="604"/>
      <c r="D84" s="604"/>
      <c r="E84" s="667"/>
      <c r="F84" s="658">
        <f t="shared" si="35"/>
        <v>0</v>
      </c>
      <c r="G84" s="1231">
        <f t="shared" si="26"/>
        <v>0</v>
      </c>
      <c r="H84" s="1231">
        <f t="shared" si="26"/>
        <v>0</v>
      </c>
      <c r="I84" s="1231">
        <f t="shared" si="26"/>
        <v>0</v>
      </c>
      <c r="J84" s="1231">
        <f>I84+(I84*$D$14)</f>
        <v>0</v>
      </c>
      <c r="K84" s="1231">
        <f t="shared" si="26"/>
        <v>0</v>
      </c>
      <c r="L84" s="1231">
        <f t="shared" si="26"/>
        <v>0</v>
      </c>
      <c r="M84" s="1232">
        <f t="shared" si="26"/>
        <v>0</v>
      </c>
      <c r="V84" s="604"/>
    </row>
    <row r="85" spans="1:22" ht="15" customHeight="1">
      <c r="A85" s="607" t="s">
        <v>869</v>
      </c>
      <c r="B85" s="604"/>
      <c r="D85" s="604"/>
      <c r="E85" s="667"/>
      <c r="F85" s="658">
        <f t="shared" si="35"/>
        <v>0</v>
      </c>
      <c r="G85" s="1231">
        <f t="shared" si="26"/>
        <v>0</v>
      </c>
      <c r="H85" s="1231">
        <f>G85+(G85*$D$14)</f>
        <v>0</v>
      </c>
      <c r="I85" s="1231">
        <f t="shared" si="26"/>
        <v>0</v>
      </c>
      <c r="J85" s="1231">
        <f t="shared" si="26"/>
        <v>0</v>
      </c>
      <c r="K85" s="1231">
        <f t="shared" si="26"/>
        <v>0</v>
      </c>
      <c r="L85" s="1231">
        <f>K85+(K85*$D$14)</f>
        <v>0</v>
      </c>
      <c r="M85" s="1232">
        <f t="shared" si="26"/>
        <v>0</v>
      </c>
      <c r="V85" s="604"/>
    </row>
    <row r="86" spans="1:22" ht="15" customHeight="1">
      <c r="A86" s="607" t="s">
        <v>870</v>
      </c>
      <c r="B86" s="604"/>
      <c r="D86" s="604"/>
      <c r="E86" s="667"/>
      <c r="F86" s="658">
        <f t="shared" si="35"/>
        <v>0</v>
      </c>
      <c r="G86" s="1231">
        <f t="shared" si="26"/>
        <v>0</v>
      </c>
      <c r="H86" s="1231">
        <f t="shared" si="26"/>
        <v>0</v>
      </c>
      <c r="I86" s="1231">
        <f t="shared" si="26"/>
        <v>0</v>
      </c>
      <c r="J86" s="1231">
        <f t="shared" si="26"/>
        <v>0</v>
      </c>
      <c r="K86" s="1231">
        <f t="shared" si="26"/>
        <v>0</v>
      </c>
      <c r="L86" s="1231">
        <f t="shared" si="26"/>
        <v>0</v>
      </c>
      <c r="M86" s="1232">
        <f t="shared" si="26"/>
        <v>0</v>
      </c>
      <c r="V86" s="604"/>
    </row>
    <row r="87" spans="1:22" ht="15" customHeight="1">
      <c r="A87" s="607" t="s">
        <v>871</v>
      </c>
      <c r="B87" s="604"/>
      <c r="D87" s="604"/>
      <c r="E87" s="667"/>
      <c r="F87" s="658">
        <f t="shared" si="35"/>
        <v>0</v>
      </c>
      <c r="G87" s="1231">
        <f t="shared" si="26"/>
        <v>0</v>
      </c>
      <c r="H87" s="1231">
        <f t="shared" si="26"/>
        <v>0</v>
      </c>
      <c r="I87" s="1231">
        <f t="shared" si="26"/>
        <v>0</v>
      </c>
      <c r="J87" s="1231">
        <f t="shared" si="26"/>
        <v>0</v>
      </c>
      <c r="K87" s="1231">
        <f t="shared" si="26"/>
        <v>0</v>
      </c>
      <c r="L87" s="1231">
        <f t="shared" si="26"/>
        <v>0</v>
      </c>
      <c r="M87" s="1232">
        <f>L87+(L87*$D$14)</f>
        <v>0</v>
      </c>
      <c r="V87" s="604"/>
    </row>
    <row r="88" spans="1:22" ht="15" customHeight="1">
      <c r="A88" s="607" t="s">
        <v>872</v>
      </c>
      <c r="B88" s="604"/>
      <c r="D88" s="604"/>
      <c r="E88" s="667"/>
      <c r="F88" s="658">
        <f t="shared" si="35"/>
        <v>0</v>
      </c>
      <c r="G88" s="1231">
        <f t="shared" si="26"/>
        <v>0</v>
      </c>
      <c r="H88" s="1231">
        <f t="shared" si="26"/>
        <v>0</v>
      </c>
      <c r="I88" s="1231">
        <f t="shared" si="26"/>
        <v>0</v>
      </c>
      <c r="J88" s="1231">
        <f t="shared" si="26"/>
        <v>0</v>
      </c>
      <c r="K88" s="1231">
        <f>J88+(J88*$D$14)</f>
        <v>0</v>
      </c>
      <c r="L88" s="1231">
        <f t="shared" si="26"/>
        <v>0</v>
      </c>
      <c r="M88" s="1232">
        <f t="shared" si="26"/>
        <v>0</v>
      </c>
      <c r="V88" s="604"/>
    </row>
    <row r="89" spans="1:22" ht="15" customHeight="1">
      <c r="A89" s="82" t="s">
        <v>423</v>
      </c>
      <c r="B89" s="35"/>
      <c r="C89" s="45"/>
      <c r="D89" s="47"/>
      <c r="E89" s="669"/>
      <c r="F89" s="659">
        <f t="shared" si="35"/>
        <v>0</v>
      </c>
      <c r="G89" s="1233">
        <f t="shared" si="26"/>
        <v>0</v>
      </c>
      <c r="H89" s="1233">
        <f t="shared" si="26"/>
        <v>0</v>
      </c>
      <c r="I89" s="1233">
        <f t="shared" si="26"/>
        <v>0</v>
      </c>
      <c r="J89" s="1233">
        <f t="shared" si="26"/>
        <v>0</v>
      </c>
      <c r="K89" s="1233">
        <f t="shared" si="26"/>
        <v>0</v>
      </c>
      <c r="L89" s="1233">
        <f t="shared" si="26"/>
        <v>0</v>
      </c>
      <c r="M89" s="1234">
        <f t="shared" si="26"/>
        <v>0</v>
      </c>
      <c r="U89" s="604"/>
    </row>
    <row r="90" spans="1:22" ht="15" customHeight="1">
      <c r="A90" s="1212" t="s">
        <v>873</v>
      </c>
      <c r="B90" s="604"/>
      <c r="D90" s="616"/>
      <c r="E90" s="667"/>
      <c r="F90" s="609">
        <f t="shared" ref="F90:M90" si="36">SUM(F69:F89)</f>
        <v>0</v>
      </c>
      <c r="G90" s="610">
        <f t="shared" si="36"/>
        <v>0</v>
      </c>
      <c r="H90" s="610">
        <f t="shared" si="36"/>
        <v>0</v>
      </c>
      <c r="I90" s="610">
        <f t="shared" si="36"/>
        <v>0</v>
      </c>
      <c r="J90" s="610">
        <f t="shared" si="36"/>
        <v>0</v>
      </c>
      <c r="K90" s="610">
        <f t="shared" si="36"/>
        <v>0</v>
      </c>
      <c r="L90" s="610">
        <f t="shared" si="36"/>
        <v>0</v>
      </c>
      <c r="M90" s="611">
        <f t="shared" si="36"/>
        <v>0</v>
      </c>
      <c r="U90" s="604"/>
    </row>
    <row r="91" spans="1:22" ht="15" customHeight="1">
      <c r="A91" s="1212"/>
      <c r="B91" s="604"/>
      <c r="D91" s="616"/>
      <c r="E91" s="667"/>
      <c r="F91" s="630"/>
      <c r="G91" s="631"/>
      <c r="H91" s="631"/>
      <c r="I91" s="631"/>
      <c r="J91" s="631"/>
      <c r="K91" s="631"/>
      <c r="L91" s="631"/>
      <c r="M91" s="632"/>
      <c r="U91" s="604"/>
    </row>
    <row r="92" spans="1:22" ht="15" customHeight="1">
      <c r="A92" s="633" t="s">
        <v>874</v>
      </c>
      <c r="B92" s="604"/>
      <c r="D92" s="604"/>
      <c r="E92" s="667"/>
      <c r="F92" s="609">
        <f>M38+(M38*$D$14)</f>
        <v>0</v>
      </c>
      <c r="G92" s="1231">
        <f>F92+(F92*$D$14)</f>
        <v>0</v>
      </c>
      <c r="H92" s="1231">
        <f t="shared" ref="H92:M93" si="37">G92+(G92*$D$14)</f>
        <v>0</v>
      </c>
      <c r="I92" s="1231">
        <f t="shared" si="37"/>
        <v>0</v>
      </c>
      <c r="J92" s="1231">
        <f t="shared" si="37"/>
        <v>0</v>
      </c>
      <c r="K92" s="1231">
        <f>J92+(J92*$D$14)</f>
        <v>0</v>
      </c>
      <c r="L92" s="1231">
        <f t="shared" si="37"/>
        <v>0</v>
      </c>
      <c r="M92" s="1232">
        <f t="shared" si="37"/>
        <v>0</v>
      </c>
      <c r="U92" s="604"/>
    </row>
    <row r="93" spans="1:22" ht="15" customHeight="1">
      <c r="A93" s="635" t="s">
        <v>875</v>
      </c>
      <c r="B93" s="612"/>
      <c r="C93" s="613"/>
      <c r="D93" s="612"/>
      <c r="E93" s="669"/>
      <c r="F93" s="670">
        <f>M39+(M39*$D$14)</f>
        <v>0</v>
      </c>
      <c r="G93" s="1233">
        <f>F93+(F93*$D$14)</f>
        <v>0</v>
      </c>
      <c r="H93" s="1233">
        <f t="shared" si="37"/>
        <v>0</v>
      </c>
      <c r="I93" s="1233">
        <f t="shared" si="37"/>
        <v>0</v>
      </c>
      <c r="J93" s="1233">
        <f t="shared" si="37"/>
        <v>0</v>
      </c>
      <c r="K93" s="1233">
        <f>J93+(J93*$D$14)</f>
        <v>0</v>
      </c>
      <c r="L93" s="1233">
        <f t="shared" si="37"/>
        <v>0</v>
      </c>
      <c r="M93" s="1234">
        <f t="shared" si="37"/>
        <v>0</v>
      </c>
      <c r="U93" s="604"/>
    </row>
    <row r="94" spans="1:22" ht="15" customHeight="1">
      <c r="A94" s="1235" t="s">
        <v>876</v>
      </c>
      <c r="B94" s="660"/>
      <c r="C94" s="660"/>
      <c r="D94" s="660"/>
      <c r="E94" s="671"/>
      <c r="F94" s="609">
        <f>SUM(F92:F93)</f>
        <v>0</v>
      </c>
      <c r="G94" s="610">
        <f t="shared" ref="G94:M94" si="38">SUM(G92:G93)</f>
        <v>0</v>
      </c>
      <c r="H94" s="610">
        <f t="shared" si="38"/>
        <v>0</v>
      </c>
      <c r="I94" s="610">
        <f t="shared" si="38"/>
        <v>0</v>
      </c>
      <c r="J94" s="610">
        <f t="shared" si="38"/>
        <v>0</v>
      </c>
      <c r="K94" s="610">
        <f t="shared" si="38"/>
        <v>0</v>
      </c>
      <c r="L94" s="610">
        <f t="shared" si="38"/>
        <v>0</v>
      </c>
      <c r="M94" s="611">
        <f t="shared" si="38"/>
        <v>0</v>
      </c>
      <c r="U94" s="604"/>
    </row>
    <row r="95" spans="1:22" ht="15" customHeight="1" thickBot="1">
      <c r="A95" s="1236"/>
      <c r="B95" s="618"/>
      <c r="C95" s="618"/>
      <c r="D95" s="618"/>
      <c r="E95" s="672"/>
      <c r="F95" s="637"/>
      <c r="G95" s="638"/>
      <c r="H95" s="638"/>
      <c r="I95" s="638"/>
      <c r="J95" s="638"/>
      <c r="K95" s="638"/>
      <c r="L95" s="638"/>
      <c r="M95" s="639"/>
      <c r="U95" s="604"/>
    </row>
    <row r="96" spans="1:22" ht="15" customHeight="1" thickTop="1" thickBot="1">
      <c r="A96" s="624" t="s">
        <v>877</v>
      </c>
      <c r="B96" s="604"/>
      <c r="D96" s="604"/>
      <c r="E96" s="616" t="s">
        <v>847</v>
      </c>
      <c r="F96" s="640">
        <f>F90+F94</f>
        <v>0</v>
      </c>
      <c r="G96" s="641">
        <f t="shared" ref="G96:M96" si="39">G90+G94</f>
        <v>0</v>
      </c>
      <c r="H96" s="641">
        <f t="shared" si="39"/>
        <v>0</v>
      </c>
      <c r="I96" s="641">
        <f t="shared" si="39"/>
        <v>0</v>
      </c>
      <c r="J96" s="641">
        <f t="shared" si="39"/>
        <v>0</v>
      </c>
      <c r="K96" s="641">
        <f t="shared" si="39"/>
        <v>0</v>
      </c>
      <c r="L96" s="641">
        <f t="shared" si="39"/>
        <v>0</v>
      </c>
      <c r="M96" s="642">
        <f t="shared" si="39"/>
        <v>0</v>
      </c>
      <c r="U96" s="604"/>
    </row>
    <row r="97" spans="1:22" ht="15" customHeight="1" thickBot="1">
      <c r="A97" s="1194"/>
      <c r="B97" s="604"/>
      <c r="C97" s="604"/>
      <c r="D97" s="604"/>
      <c r="E97" s="604"/>
      <c r="F97" s="1208"/>
      <c r="G97" s="1207"/>
      <c r="H97" s="1208"/>
      <c r="I97" s="1208"/>
      <c r="J97" s="1208"/>
      <c r="K97" s="1208"/>
      <c r="L97" s="1208"/>
      <c r="M97" s="1208"/>
      <c r="U97" s="604"/>
    </row>
    <row r="98" spans="1:22" ht="15" customHeight="1" thickBot="1">
      <c r="A98" s="624" t="s">
        <v>878</v>
      </c>
      <c r="B98" s="604"/>
      <c r="C98" s="604"/>
      <c r="D98" s="604"/>
      <c r="E98" s="616" t="s">
        <v>847</v>
      </c>
      <c r="F98" s="1215">
        <f t="shared" ref="F98:M98" si="40">F65-F96</f>
        <v>0</v>
      </c>
      <c r="G98" s="1216">
        <f t="shared" si="40"/>
        <v>0</v>
      </c>
      <c r="H98" s="1216">
        <f t="shared" si="40"/>
        <v>0</v>
      </c>
      <c r="I98" s="1216">
        <f t="shared" si="40"/>
        <v>0</v>
      </c>
      <c r="J98" s="1216">
        <f t="shared" si="40"/>
        <v>0</v>
      </c>
      <c r="K98" s="1216">
        <f t="shared" si="40"/>
        <v>0</v>
      </c>
      <c r="L98" s="1216">
        <f t="shared" si="40"/>
        <v>0</v>
      </c>
      <c r="M98" s="1217">
        <f t="shared" si="40"/>
        <v>0</v>
      </c>
      <c r="U98" s="604"/>
    </row>
    <row r="99" spans="1:22" ht="15" customHeight="1">
      <c r="A99" s="1207"/>
      <c r="E99" s="604"/>
      <c r="F99" s="1208"/>
      <c r="G99" s="1207"/>
      <c r="H99" s="1208"/>
      <c r="I99" s="1208"/>
      <c r="J99" s="1208"/>
      <c r="K99" s="1208"/>
      <c r="L99" s="1208"/>
      <c r="M99" s="1208"/>
      <c r="U99" s="604"/>
    </row>
    <row r="100" spans="1:22" ht="15" customHeight="1" thickBot="1">
      <c r="A100" s="1194" t="s">
        <v>879</v>
      </c>
      <c r="B100" s="604"/>
      <c r="C100" s="606"/>
      <c r="D100" s="606"/>
      <c r="E100" s="604"/>
      <c r="F100" s="1208"/>
      <c r="G100" s="1207"/>
      <c r="H100" s="1208"/>
      <c r="I100" s="1208"/>
      <c r="J100" s="1208"/>
      <c r="K100" s="1208"/>
      <c r="L100" s="1208"/>
      <c r="M100" s="1208"/>
      <c r="U100" s="604"/>
    </row>
    <row r="101" spans="1:22" ht="15" customHeight="1">
      <c r="A101" s="1237" t="str">
        <f>A47</f>
        <v>Lender</v>
      </c>
      <c r="B101" s="604"/>
      <c r="C101" s="673"/>
      <c r="D101" s="674"/>
      <c r="E101" s="604"/>
      <c r="F101" s="675">
        <f>M47</f>
        <v>0</v>
      </c>
      <c r="G101" s="1229">
        <f>F101</f>
        <v>0</v>
      </c>
      <c r="H101" s="1229">
        <f t="shared" ref="H101:M103" si="41">G101</f>
        <v>0</v>
      </c>
      <c r="I101" s="1229">
        <f t="shared" si="41"/>
        <v>0</v>
      </c>
      <c r="J101" s="1229">
        <f t="shared" si="41"/>
        <v>0</v>
      </c>
      <c r="K101" s="1229">
        <f t="shared" si="41"/>
        <v>0</v>
      </c>
      <c r="L101" s="1229">
        <f t="shared" si="41"/>
        <v>0</v>
      </c>
      <c r="M101" s="1230">
        <f t="shared" si="41"/>
        <v>0</v>
      </c>
      <c r="U101" s="604"/>
    </row>
    <row r="102" spans="1:22" ht="15" customHeight="1">
      <c r="A102" s="1237" t="str">
        <f>A48</f>
        <v>Lender</v>
      </c>
      <c r="B102" s="604"/>
      <c r="C102" s="673"/>
      <c r="D102" s="674"/>
      <c r="E102" s="604"/>
      <c r="F102" s="609">
        <f>M48</f>
        <v>0</v>
      </c>
      <c r="G102" s="1231">
        <f>F102</f>
        <v>0</v>
      </c>
      <c r="H102" s="1231">
        <f t="shared" si="41"/>
        <v>0</v>
      </c>
      <c r="I102" s="1231">
        <f t="shared" si="41"/>
        <v>0</v>
      </c>
      <c r="J102" s="1231">
        <f t="shared" si="41"/>
        <v>0</v>
      </c>
      <c r="K102" s="1231">
        <f t="shared" si="41"/>
        <v>0</v>
      </c>
      <c r="L102" s="1231">
        <f t="shared" si="41"/>
        <v>0</v>
      </c>
      <c r="M102" s="1232">
        <f t="shared" si="41"/>
        <v>0</v>
      </c>
      <c r="U102" s="604"/>
    </row>
    <row r="103" spans="1:22" ht="15" customHeight="1" thickBot="1">
      <c r="A103" s="1238" t="str">
        <f>A49</f>
        <v>Lender</v>
      </c>
      <c r="B103" s="618"/>
      <c r="C103" s="676"/>
      <c r="D103" s="677"/>
      <c r="E103" s="678"/>
      <c r="F103" s="679">
        <f>M49</f>
        <v>0</v>
      </c>
      <c r="G103" s="1239">
        <f>F103</f>
        <v>0</v>
      </c>
      <c r="H103" s="1239">
        <f t="shared" si="41"/>
        <v>0</v>
      </c>
      <c r="I103" s="1239">
        <f t="shared" si="41"/>
        <v>0</v>
      </c>
      <c r="J103" s="1239">
        <f t="shared" si="41"/>
        <v>0</v>
      </c>
      <c r="K103" s="1239">
        <f t="shared" si="41"/>
        <v>0</v>
      </c>
      <c r="L103" s="1239">
        <f t="shared" si="41"/>
        <v>0</v>
      </c>
      <c r="M103" s="1240">
        <f t="shared" si="41"/>
        <v>0</v>
      </c>
      <c r="N103" s="604"/>
      <c r="V103" s="604"/>
    </row>
    <row r="104" spans="1:22" ht="15" customHeight="1" thickTop="1" thickBot="1">
      <c r="A104" s="624" t="s">
        <v>882</v>
      </c>
      <c r="B104" s="604"/>
      <c r="C104" s="604"/>
      <c r="D104" s="604"/>
      <c r="E104" s="616" t="s">
        <v>847</v>
      </c>
      <c r="F104" s="680">
        <f>SUM(F101:F103)</f>
        <v>0</v>
      </c>
      <c r="G104" s="681">
        <f t="shared" ref="G104:M104" si="42">SUM(G101:G103)</f>
        <v>0</v>
      </c>
      <c r="H104" s="681">
        <f t="shared" si="42"/>
        <v>0</v>
      </c>
      <c r="I104" s="681">
        <f t="shared" si="42"/>
        <v>0</v>
      </c>
      <c r="J104" s="681">
        <f t="shared" si="42"/>
        <v>0</v>
      </c>
      <c r="K104" s="681">
        <f t="shared" si="42"/>
        <v>0</v>
      </c>
      <c r="L104" s="681">
        <f t="shared" si="42"/>
        <v>0</v>
      </c>
      <c r="M104" s="682">
        <f t="shared" si="42"/>
        <v>0</v>
      </c>
    </row>
    <row r="105" spans="1:22" ht="15" customHeight="1" thickBot="1">
      <c r="A105" s="624"/>
      <c r="B105" s="604"/>
      <c r="C105" s="604"/>
      <c r="D105" s="604"/>
      <c r="F105" s="1213"/>
      <c r="G105" s="649"/>
      <c r="H105" s="650"/>
      <c r="I105" s="650"/>
      <c r="J105" s="650"/>
      <c r="K105" s="650"/>
      <c r="L105" s="650"/>
      <c r="M105" s="651"/>
    </row>
    <row r="106" spans="1:22" ht="15" customHeight="1">
      <c r="A106" s="624" t="s">
        <v>883</v>
      </c>
      <c r="B106" s="604"/>
      <c r="C106" s="604"/>
      <c r="D106" s="604"/>
      <c r="E106" s="683" t="s">
        <v>847</v>
      </c>
      <c r="F106" s="675">
        <f>F98-F104</f>
        <v>0</v>
      </c>
      <c r="G106" s="626">
        <f t="shared" ref="G106:M106" si="43">G98-G104</f>
        <v>0</v>
      </c>
      <c r="H106" s="626">
        <f t="shared" si="43"/>
        <v>0</v>
      </c>
      <c r="I106" s="626">
        <f t="shared" si="43"/>
        <v>0</v>
      </c>
      <c r="J106" s="626">
        <f t="shared" si="43"/>
        <v>0</v>
      </c>
      <c r="K106" s="626">
        <f t="shared" si="43"/>
        <v>0</v>
      </c>
      <c r="L106" s="626">
        <f t="shared" si="43"/>
        <v>0</v>
      </c>
      <c r="M106" s="627">
        <f t="shared" si="43"/>
        <v>0</v>
      </c>
    </row>
    <row r="107" spans="1:22" ht="15" customHeight="1" thickBot="1">
      <c r="A107" s="624" t="s">
        <v>884</v>
      </c>
      <c r="B107" s="604"/>
      <c r="C107" s="604"/>
      <c r="D107" s="604"/>
      <c r="E107" s="683" t="s">
        <v>847</v>
      </c>
      <c r="F107" s="1241">
        <f>IFERROR(+F98/F104, 0)</f>
        <v>0</v>
      </c>
      <c r="G107" s="1242">
        <f t="shared" ref="G107:M107" si="44">IFERROR(+G98/G104, 0)</f>
        <v>0</v>
      </c>
      <c r="H107" s="1242">
        <f t="shared" si="44"/>
        <v>0</v>
      </c>
      <c r="I107" s="1242">
        <f t="shared" si="44"/>
        <v>0</v>
      </c>
      <c r="J107" s="1242">
        <f t="shared" si="44"/>
        <v>0</v>
      </c>
      <c r="K107" s="1242">
        <f t="shared" si="44"/>
        <v>0</v>
      </c>
      <c r="L107" s="1242">
        <f t="shared" si="44"/>
        <v>0</v>
      </c>
      <c r="M107" s="1242">
        <f t="shared" si="44"/>
        <v>0</v>
      </c>
      <c r="N107" s="684"/>
    </row>
    <row r="108" spans="1:22" ht="15" customHeight="1">
      <c r="A108" s="685"/>
      <c r="F108" s="1207"/>
    </row>
    <row r="109" spans="1:22" ht="12.75" customHeight="1">
      <c r="A109" s="686"/>
      <c r="B109" s="687"/>
      <c r="C109" s="688"/>
      <c r="D109" s="687"/>
      <c r="E109" s="688"/>
      <c r="F109" s="687"/>
      <c r="G109" s="688"/>
      <c r="H109" s="687"/>
      <c r="I109" s="688"/>
    </row>
    <row r="110" spans="1:22" ht="12.75" customHeight="1">
      <c r="C110" s="1587"/>
    </row>
    <row r="111" spans="1:22" ht="12.75" customHeight="1">
      <c r="C111" s="1588"/>
    </row>
    <row r="112" spans="1:22" ht="12.75" customHeight="1">
      <c r="C112" s="1588"/>
    </row>
    <row r="114" spans="1:9" ht="12.75" customHeight="1">
      <c r="A114" s="688"/>
    </row>
    <row r="116" spans="1:9" ht="12.75" customHeight="1">
      <c r="A116" s="689"/>
      <c r="B116" s="689"/>
      <c r="C116" s="689"/>
      <c r="D116" s="689"/>
      <c r="E116" s="689"/>
      <c r="F116" s="689"/>
      <c r="G116" s="689"/>
      <c r="H116" s="689"/>
      <c r="I116" s="689"/>
    </row>
    <row r="117" spans="1:9" ht="12.75" customHeight="1">
      <c r="A117" s="689"/>
      <c r="B117" s="689"/>
      <c r="C117" s="689"/>
      <c r="D117" s="689"/>
      <c r="E117" s="689"/>
      <c r="F117" s="689"/>
      <c r="G117" s="689"/>
      <c r="H117" s="689"/>
      <c r="I117" s="689"/>
    </row>
    <row r="118" spans="1:9" ht="12.75" customHeight="1">
      <c r="A118" s="689"/>
      <c r="B118" s="689"/>
      <c r="C118" s="689"/>
      <c r="D118" s="689"/>
      <c r="E118" s="689"/>
      <c r="F118" s="688"/>
      <c r="G118" s="688"/>
      <c r="H118" s="688"/>
      <c r="I118" s="688"/>
    </row>
    <row r="119" spans="1:9" ht="12.75" customHeight="1">
      <c r="A119" s="689"/>
      <c r="B119" s="689"/>
      <c r="C119" s="689"/>
      <c r="D119" s="690"/>
      <c r="E119" s="690"/>
      <c r="F119" s="689"/>
      <c r="G119" s="689"/>
      <c r="H119" s="690"/>
      <c r="I119" s="690"/>
    </row>
    <row r="120" spans="1:9" ht="12.75" customHeight="1">
      <c r="A120" s="691"/>
    </row>
    <row r="121" spans="1:9" ht="12.75" customHeight="1">
      <c r="A121" s="691"/>
    </row>
    <row r="122" spans="1:9" ht="12.75" customHeight="1">
      <c r="A122" s="691"/>
    </row>
    <row r="123" spans="1:9" ht="12.75" customHeight="1">
      <c r="A123" s="691"/>
    </row>
    <row r="124" spans="1:9" ht="12.75" customHeight="1">
      <c r="A124" s="691"/>
      <c r="B124" s="691"/>
      <c r="C124" s="691"/>
      <c r="D124" s="691"/>
      <c r="E124" s="691"/>
      <c r="F124" s="691"/>
      <c r="G124" s="691"/>
      <c r="H124" s="691"/>
      <c r="I124" s="691"/>
    </row>
    <row r="125" spans="1:9" ht="12.75" customHeight="1">
      <c r="A125" s="608"/>
      <c r="B125" s="608"/>
      <c r="C125" s="608"/>
      <c r="D125" s="608"/>
      <c r="E125" s="608"/>
      <c r="F125" s="608"/>
      <c r="G125" s="608"/>
      <c r="H125" s="608"/>
      <c r="I125" s="608"/>
    </row>
    <row r="126" spans="1:9" ht="12.75" customHeight="1">
      <c r="A126" s="692"/>
    </row>
    <row r="127" spans="1:9" ht="12.75" customHeight="1">
      <c r="A127" s="692"/>
    </row>
    <row r="128" spans="1:9" ht="12.75" customHeight="1">
      <c r="A128" s="692"/>
    </row>
    <row r="129" spans="1:9" ht="12.75" customHeight="1">
      <c r="A129" s="692"/>
    </row>
    <row r="130" spans="1:9" ht="12.75" customHeight="1">
      <c r="A130" s="692"/>
    </row>
    <row r="131" spans="1:9" ht="12.75" customHeight="1">
      <c r="A131" s="692"/>
    </row>
    <row r="132" spans="1:9" ht="12.75" customHeight="1">
      <c r="A132" s="692"/>
    </row>
    <row r="133" spans="1:9" ht="12.75" customHeight="1">
      <c r="A133" s="692"/>
    </row>
    <row r="134" spans="1:9" ht="12.75" customHeight="1">
      <c r="A134" s="692"/>
    </row>
    <row r="135" spans="1:9" ht="12.75" customHeight="1">
      <c r="A135" s="692"/>
    </row>
    <row r="136" spans="1:9" ht="12.75" customHeight="1">
      <c r="A136" s="692"/>
    </row>
    <row r="137" spans="1:9" ht="12.75" customHeight="1">
      <c r="A137" s="692"/>
    </row>
    <row r="138" spans="1:9" ht="12.75" customHeight="1">
      <c r="A138" s="692"/>
    </row>
    <row r="139" spans="1:9" ht="12.75" customHeight="1">
      <c r="A139" s="691"/>
      <c r="B139" s="688"/>
      <c r="C139" s="688"/>
      <c r="D139" s="688"/>
      <c r="E139" s="688"/>
      <c r="F139" s="688"/>
      <c r="G139" s="688"/>
      <c r="H139" s="688"/>
      <c r="I139" s="688"/>
    </row>
    <row r="144" spans="1:9" ht="12.75" customHeight="1">
      <c r="A144" s="688"/>
    </row>
    <row r="145" spans="1:10" ht="12.75" customHeight="1">
      <c r="A145" s="688"/>
    </row>
    <row r="146" spans="1:10" ht="12.75" customHeight="1">
      <c r="A146" s="688"/>
    </row>
    <row r="147" spans="1:10" ht="12.75" customHeight="1">
      <c r="A147" s="693"/>
    </row>
    <row r="148" spans="1:10" ht="12.75" customHeight="1">
      <c r="A148" s="693"/>
    </row>
    <row r="149" spans="1:10" ht="12.75" customHeight="1">
      <c r="A149" s="693"/>
    </row>
    <row r="151" spans="1:10" ht="12.75" customHeight="1">
      <c r="A151" s="693"/>
    </row>
    <row r="154" spans="1:10" ht="12.75" customHeight="1">
      <c r="A154" s="693"/>
    </row>
    <row r="155" spans="1:10" ht="12.75" customHeight="1">
      <c r="A155" s="688"/>
    </row>
    <row r="156" spans="1:10" ht="12.75" customHeight="1">
      <c r="A156" s="688"/>
    </row>
    <row r="158" spans="1:10" ht="12.75" customHeight="1">
      <c r="A158" s="689"/>
      <c r="B158" s="689"/>
      <c r="C158" s="689"/>
      <c r="D158" s="689"/>
      <c r="E158" s="689"/>
      <c r="F158" s="689"/>
      <c r="G158" s="689"/>
      <c r="H158" s="689"/>
      <c r="I158" s="689"/>
      <c r="J158" s="689"/>
    </row>
    <row r="159" spans="1:10" ht="12.75" customHeight="1">
      <c r="A159" s="694"/>
      <c r="B159" s="695"/>
      <c r="C159" s="695"/>
      <c r="D159" s="695"/>
      <c r="E159" s="695"/>
      <c r="F159" s="695"/>
      <c r="G159" s="695"/>
      <c r="H159" s="695"/>
      <c r="I159" s="695"/>
      <c r="J159" s="695"/>
    </row>
    <row r="160" spans="1:10" ht="12.75" customHeight="1">
      <c r="A160" s="694"/>
      <c r="B160" s="695"/>
      <c r="C160" s="695"/>
      <c r="D160" s="695"/>
      <c r="E160" s="695"/>
      <c r="F160" s="695"/>
      <c r="G160" s="695"/>
      <c r="H160" s="695"/>
      <c r="I160" s="695"/>
      <c r="J160" s="695"/>
    </row>
    <row r="161" spans="1:10" ht="12.75" customHeight="1">
      <c r="A161" s="694"/>
      <c r="B161" s="695"/>
      <c r="C161" s="695"/>
      <c r="D161" s="695"/>
      <c r="E161" s="695"/>
      <c r="F161" s="695"/>
      <c r="G161" s="695"/>
      <c r="H161" s="695"/>
      <c r="I161" s="695"/>
      <c r="J161" s="695"/>
    </row>
    <row r="162" spans="1:10" ht="12.75" customHeight="1">
      <c r="A162" s="694"/>
      <c r="B162" s="695"/>
      <c r="C162" s="695"/>
      <c r="D162" s="695"/>
      <c r="E162" s="695"/>
      <c r="F162" s="695"/>
      <c r="G162" s="695"/>
      <c r="H162" s="695"/>
      <c r="I162" s="695"/>
      <c r="J162" s="695"/>
    </row>
    <row r="163" spans="1:10" ht="12.75" customHeight="1">
      <c r="A163" s="694"/>
      <c r="B163" s="695"/>
      <c r="C163" s="695"/>
      <c r="D163" s="695"/>
      <c r="E163" s="695"/>
      <c r="F163" s="695"/>
      <c r="G163" s="695"/>
      <c r="H163" s="695"/>
      <c r="I163" s="695"/>
      <c r="J163" s="695"/>
    </row>
    <row r="164" spans="1:10" ht="12.75" customHeight="1">
      <c r="A164" s="696"/>
      <c r="B164" s="695"/>
      <c r="C164" s="695"/>
      <c r="D164" s="695"/>
      <c r="E164" s="695"/>
      <c r="F164" s="695"/>
      <c r="G164" s="695"/>
      <c r="H164" s="695"/>
      <c r="I164" s="695"/>
      <c r="J164" s="695"/>
    </row>
    <row r="165" spans="1:10" ht="12.75" customHeight="1">
      <c r="A165" s="688"/>
      <c r="B165" s="697"/>
      <c r="C165" s="698"/>
      <c r="D165" s="698"/>
      <c r="E165" s="698"/>
      <c r="F165" s="698"/>
      <c r="G165" s="698"/>
      <c r="H165" s="698"/>
      <c r="I165" s="698"/>
      <c r="J165" s="698"/>
    </row>
    <row r="166" spans="1:10" ht="12.75" customHeight="1">
      <c r="A166" s="688"/>
      <c r="B166" s="697"/>
      <c r="C166" s="698"/>
      <c r="D166" s="698"/>
      <c r="E166" s="698"/>
      <c r="F166" s="698"/>
      <c r="G166" s="698"/>
      <c r="H166" s="698"/>
      <c r="I166" s="698"/>
      <c r="J166" s="698"/>
    </row>
    <row r="167" spans="1:10" ht="12.75" customHeight="1">
      <c r="A167" s="699"/>
    </row>
    <row r="170" spans="1:10" ht="12.75" customHeight="1">
      <c r="A170" s="689"/>
      <c r="B170" s="689"/>
      <c r="C170" s="689"/>
      <c r="D170" s="689"/>
      <c r="E170" s="689"/>
      <c r="F170" s="689"/>
      <c r="G170" s="689"/>
      <c r="H170" s="689"/>
      <c r="I170" s="689"/>
      <c r="J170" s="689"/>
    </row>
    <row r="171" spans="1:10" ht="12.75" customHeight="1">
      <c r="A171" s="694"/>
      <c r="B171" s="695"/>
      <c r="C171" s="695"/>
      <c r="D171" s="695"/>
      <c r="E171" s="695"/>
      <c r="F171" s="695"/>
      <c r="G171" s="695"/>
      <c r="H171" s="695"/>
      <c r="I171" s="695"/>
      <c r="J171" s="695"/>
    </row>
    <row r="172" spans="1:10" ht="12.75" customHeight="1">
      <c r="A172" s="694"/>
      <c r="B172" s="695"/>
      <c r="C172" s="695"/>
      <c r="D172" s="695"/>
      <c r="E172" s="695"/>
      <c r="F172" s="695"/>
      <c r="G172" s="695"/>
      <c r="H172" s="695"/>
      <c r="I172" s="695"/>
      <c r="J172" s="695"/>
    </row>
    <row r="173" spans="1:10" ht="12.75" customHeight="1">
      <c r="A173" s="688"/>
      <c r="B173" s="697"/>
      <c r="C173" s="698"/>
      <c r="D173" s="698"/>
      <c r="E173" s="698"/>
      <c r="F173" s="698"/>
      <c r="G173" s="698"/>
      <c r="H173" s="698"/>
      <c r="I173" s="698"/>
      <c r="J173" s="698"/>
    </row>
    <row r="174" spans="1:10" ht="12.75" customHeight="1">
      <c r="A174" s="693"/>
    </row>
    <row r="175" spans="1:10" ht="12.75" customHeight="1">
      <c r="A175" s="693"/>
    </row>
    <row r="176" spans="1:10" ht="12.75" customHeight="1">
      <c r="A176" s="693"/>
    </row>
    <row r="177" spans="1:10" ht="12.75" customHeight="1">
      <c r="A177" s="693"/>
    </row>
    <row r="178" spans="1:10" ht="12.75" customHeight="1">
      <c r="A178" s="688"/>
    </row>
    <row r="179" spans="1:10" ht="12.75" customHeight="1">
      <c r="A179" s="688"/>
    </row>
    <row r="180" spans="1:10" ht="12.75" customHeight="1">
      <c r="A180" s="688"/>
    </row>
    <row r="181" spans="1:10" ht="12.75" customHeight="1">
      <c r="A181" s="693"/>
    </row>
    <row r="182" spans="1:10" ht="12.75" customHeight="1">
      <c r="A182" s="693"/>
    </row>
    <row r="183" spans="1:10" ht="12.75" customHeight="1">
      <c r="A183" s="693"/>
    </row>
    <row r="185" spans="1:10" ht="12.75" customHeight="1">
      <c r="A185" s="693"/>
    </row>
    <row r="188" spans="1:10" ht="12.75" customHeight="1">
      <c r="A188" s="690"/>
      <c r="B188" s="690"/>
      <c r="C188" s="690"/>
      <c r="D188" s="690"/>
      <c r="E188" s="690"/>
      <c r="F188" s="690"/>
      <c r="G188" s="690"/>
      <c r="H188" s="690"/>
      <c r="I188" s="690"/>
      <c r="J188" s="690"/>
    </row>
    <row r="189" spans="1:10" ht="12.75" customHeight="1">
      <c r="A189" s="700"/>
      <c r="B189" s="701"/>
      <c r="C189" s="701"/>
      <c r="D189" s="701"/>
      <c r="E189" s="701"/>
      <c r="F189" s="701"/>
      <c r="G189" s="701"/>
      <c r="H189" s="701"/>
      <c r="I189" s="701"/>
      <c r="J189" s="701"/>
    </row>
    <row r="190" spans="1:10" ht="12.75" customHeight="1">
      <c r="A190" s="700"/>
      <c r="B190" s="701"/>
      <c r="C190" s="701"/>
      <c r="D190" s="701"/>
      <c r="E190" s="701"/>
      <c r="F190" s="701"/>
      <c r="G190" s="701"/>
      <c r="H190" s="701"/>
      <c r="I190" s="701"/>
      <c r="J190" s="701"/>
    </row>
    <row r="191" spans="1:10" ht="12.75" customHeight="1">
      <c r="A191" s="700"/>
      <c r="B191" s="701"/>
      <c r="C191" s="701"/>
      <c r="D191" s="701"/>
      <c r="E191" s="701"/>
      <c r="F191" s="701"/>
      <c r="G191" s="701"/>
      <c r="H191" s="701"/>
      <c r="I191" s="701"/>
      <c r="J191" s="701"/>
    </row>
    <row r="192" spans="1:10" ht="12.75" customHeight="1">
      <c r="A192" s="700"/>
      <c r="B192" s="701"/>
      <c r="C192" s="701"/>
      <c r="D192" s="701"/>
      <c r="E192" s="701"/>
      <c r="F192" s="701"/>
      <c r="G192" s="701"/>
      <c r="H192" s="701"/>
      <c r="I192" s="701"/>
      <c r="J192" s="701"/>
    </row>
    <row r="193" spans="1:10" ht="12.75" customHeight="1">
      <c r="A193" s="700"/>
      <c r="B193" s="701"/>
      <c r="C193" s="701"/>
      <c r="D193" s="701"/>
      <c r="E193" s="701"/>
      <c r="F193" s="701"/>
      <c r="G193" s="701"/>
      <c r="H193" s="701"/>
      <c r="I193" s="701"/>
      <c r="J193" s="701"/>
    </row>
    <row r="194" spans="1:10" ht="12.75" customHeight="1">
      <c r="A194" s="691"/>
      <c r="B194" s="702"/>
      <c r="C194" s="702"/>
      <c r="D194" s="702"/>
      <c r="E194" s="702"/>
      <c r="F194" s="702"/>
      <c r="G194" s="702"/>
      <c r="H194" s="702"/>
      <c r="I194" s="702"/>
      <c r="J194" s="702"/>
    </row>
    <row r="196" spans="1:10" ht="12.75" customHeight="1">
      <c r="A196" s="688"/>
    </row>
    <row r="197" spans="1:10" ht="12.75" customHeight="1">
      <c r="A197" s="699"/>
    </row>
    <row r="198" spans="1:10" ht="12.75" customHeight="1">
      <c r="A198" s="689"/>
      <c r="B198" s="689"/>
      <c r="C198" s="689"/>
      <c r="D198" s="689"/>
    </row>
    <row r="199" spans="1:10" ht="12.75" customHeight="1">
      <c r="A199" s="689"/>
      <c r="C199" s="689"/>
      <c r="D199" s="689"/>
      <c r="F199" s="689"/>
    </row>
    <row r="200" spans="1:10" ht="12.75" customHeight="1">
      <c r="A200" s="689"/>
      <c r="C200" s="689"/>
      <c r="D200" s="683"/>
      <c r="F200" s="683"/>
    </row>
    <row r="203" spans="1:10" ht="12.75" customHeight="1">
      <c r="A203" s="703"/>
    </row>
    <row r="209" spans="1:6" ht="12.75" customHeight="1">
      <c r="A209" s="688"/>
      <c r="C209" s="688"/>
      <c r="D209" s="688"/>
    </row>
    <row r="211" spans="1:6" ht="12.75" customHeight="1">
      <c r="A211" s="704"/>
      <c r="B211" s="693"/>
    </row>
    <row r="212" spans="1:6" ht="12.75" customHeight="1">
      <c r="A212" s="704"/>
      <c r="B212" s="693"/>
    </row>
    <row r="214" spans="1:6" ht="12.75" customHeight="1">
      <c r="A214" s="689"/>
      <c r="B214" s="689"/>
      <c r="C214" s="689"/>
      <c r="D214" s="689"/>
    </row>
    <row r="215" spans="1:6" ht="12.75" customHeight="1">
      <c r="A215" s="689"/>
      <c r="B215" s="683"/>
      <c r="C215" s="689"/>
      <c r="D215" s="689"/>
      <c r="E215" s="683"/>
      <c r="F215" s="689"/>
    </row>
    <row r="216" spans="1:6" ht="12.75" customHeight="1">
      <c r="A216" s="689"/>
      <c r="B216" s="683"/>
      <c r="C216" s="689"/>
      <c r="D216" s="683"/>
      <c r="E216" s="683"/>
      <c r="F216" s="683"/>
    </row>
    <row r="219" spans="1:6" ht="12.75" customHeight="1">
      <c r="A219" s="688"/>
      <c r="B219" s="688"/>
      <c r="C219" s="688"/>
      <c r="F219" s="688"/>
    </row>
    <row r="221" spans="1:6" ht="12.75" customHeight="1">
      <c r="A221" s="689"/>
      <c r="B221" s="689"/>
      <c r="C221" s="689"/>
      <c r="D221" s="689"/>
    </row>
    <row r="222" spans="1:6" ht="12.75" customHeight="1">
      <c r="A222" s="689"/>
      <c r="C222" s="689"/>
      <c r="D222" s="689"/>
      <c r="F222" s="689"/>
    </row>
    <row r="223" spans="1:6" ht="12.75" customHeight="1">
      <c r="A223" s="689"/>
      <c r="C223" s="689"/>
      <c r="F223" s="689"/>
    </row>
    <row r="224" spans="1:6" ht="12.75" customHeight="1">
      <c r="A224" s="689"/>
      <c r="C224" s="689"/>
      <c r="F224" s="689"/>
    </row>
    <row r="225" spans="1:6" ht="12.75" customHeight="1">
      <c r="A225" s="688"/>
      <c r="C225" s="688"/>
      <c r="D225" s="688"/>
      <c r="F225" s="688"/>
    </row>
    <row r="230" spans="1:6" ht="12.75" customHeight="1">
      <c r="A230" s="688"/>
    </row>
    <row r="231" spans="1:6" ht="12.75" customHeight="1">
      <c r="A231" s="688"/>
    </row>
    <row r="232" spans="1:6" ht="12.75" customHeight="1">
      <c r="A232" s="689"/>
      <c r="C232" s="689"/>
      <c r="D232" s="689"/>
      <c r="F232" s="689"/>
    </row>
    <row r="233" spans="1:6" ht="12.75" customHeight="1">
      <c r="A233" s="689"/>
      <c r="C233" s="689"/>
      <c r="F233" s="689"/>
    </row>
    <row r="237" spans="1:6" ht="12.75" customHeight="1">
      <c r="A237" s="688"/>
      <c r="C237" s="688"/>
      <c r="D237" s="688"/>
      <c r="F237" s="688"/>
    </row>
    <row r="238" spans="1:6" ht="12.75" customHeight="1">
      <c r="A238" s="688"/>
      <c r="C238" s="688"/>
      <c r="D238" s="688"/>
      <c r="F238" s="688"/>
    </row>
    <row r="239" spans="1:6" ht="12.75" customHeight="1">
      <c r="A239" s="688"/>
      <c r="C239" s="688"/>
      <c r="D239" s="688"/>
      <c r="F239" s="688"/>
    </row>
    <row r="240" spans="1:6" ht="12.75" customHeight="1">
      <c r="A240" s="688"/>
      <c r="C240" s="688"/>
      <c r="D240" s="688"/>
      <c r="F240" s="688"/>
    </row>
    <row r="242" spans="1:7" ht="12.75" customHeight="1">
      <c r="A242" s="688"/>
    </row>
    <row r="243" spans="1:7" ht="12.75" customHeight="1">
      <c r="A243" s="688"/>
    </row>
    <row r="244" spans="1:7" ht="12.75" customHeight="1">
      <c r="A244" s="688"/>
      <c r="G244" s="705"/>
    </row>
    <row r="245" spans="1:7" ht="12.75" customHeight="1">
      <c r="A245" s="688"/>
      <c r="G245" s="688"/>
    </row>
    <row r="246" spans="1:7" ht="12.75" customHeight="1">
      <c r="A246" s="688"/>
      <c r="G246" s="705"/>
    </row>
    <row r="247" spans="1:7" ht="12.75" customHeight="1">
      <c r="A247" s="688"/>
      <c r="E247" s="688"/>
    </row>
    <row r="250" spans="1:7" ht="12.75" customHeight="1">
      <c r="A250" s="688"/>
    </row>
    <row r="251" spans="1:7" ht="12.75" customHeight="1">
      <c r="A251" s="693"/>
    </row>
    <row r="252" spans="1:7" ht="12.75" customHeight="1">
      <c r="A252" s="688"/>
    </row>
    <row r="253" spans="1:7" ht="12.75" customHeight="1">
      <c r="A253" s="693"/>
    </row>
    <row r="254" spans="1:7" ht="12.75" customHeight="1">
      <c r="A254" s="693"/>
    </row>
    <row r="256" spans="1:7" ht="12.75" customHeight="1">
      <c r="A256" s="693"/>
    </row>
    <row r="257" spans="1:4" ht="12.75" customHeight="1">
      <c r="A257" s="693"/>
    </row>
    <row r="264" spans="1:4" ht="12.75" customHeight="1">
      <c r="A264" s="688"/>
    </row>
    <row r="269" spans="1:4" ht="12.75" customHeight="1">
      <c r="A269" s="700"/>
    </row>
    <row r="270" spans="1:4" ht="12.75" customHeight="1">
      <c r="A270" s="608"/>
      <c r="B270" s="706"/>
      <c r="C270" s="701"/>
    </row>
    <row r="271" spans="1:4" ht="12.75" customHeight="1">
      <c r="A271" s="689"/>
      <c r="B271" s="690"/>
      <c r="C271" s="688"/>
      <c r="D271" s="690"/>
    </row>
    <row r="272" spans="1:4" ht="12.75" customHeight="1">
      <c r="B272" s="707"/>
      <c r="C272" s="688"/>
      <c r="D272" s="690"/>
    </row>
    <row r="273" spans="4:4" ht="12.75" customHeight="1">
      <c r="D273" s="608"/>
    </row>
    <row r="278" spans="4:4" ht="12.75" customHeight="1">
      <c r="D278" s="608"/>
    </row>
    <row r="285" spans="4:4" ht="12.75" customHeight="1">
      <c r="D285" s="608"/>
    </row>
    <row r="297" spans="4:4" ht="12.75" customHeight="1">
      <c r="D297" s="608"/>
    </row>
    <row r="298" spans="4:4" ht="12.75" customHeight="1">
      <c r="D298" s="608"/>
    </row>
    <row r="299" spans="4:4" ht="12.75" customHeight="1">
      <c r="D299" s="608"/>
    </row>
    <row r="304" spans="4:4" ht="12.75" customHeight="1">
      <c r="D304" s="608"/>
    </row>
    <row r="309" spans="4:4" ht="12.75" customHeight="1">
      <c r="D309" s="608"/>
    </row>
  </sheetData>
  <sheetProtection algorithmName="SHA-512" hashValue="KqcXTHzB865ATyFJRqqXz991iwWvKoI2ZTpB25NlMcNheVktZeNndG6e5QtSHayB/zOQZzuad6y6IdUg/1J2/A==" saltValue="Nl+wo6aXD9njoMguZEGdpQ==" spinCount="100000" sheet="1" formatCells="0" formatColumns="0" formatRows="0"/>
  <customSheetViews>
    <customSheetView guid="{BF20CC56-EA05-47B4-8174-543B4536EDD8}" showPageBreaks="1" showGridLines="0" printArea="1" showRuler="0">
      <selection activeCell="E6" sqref="E6"/>
      <rowBreaks count="1" manualBreakCount="1">
        <brk id="55" max="12" man="1"/>
      </rowBreaks>
      <pageMargins left="0" right="0" top="0" bottom="0" header="0" footer="0"/>
      <pageSetup scale="61" firstPageNumber="5" fitToHeight="2" orientation="landscape" r:id="rId1"/>
      <headerFooter>
        <oddFooter>&amp;R&amp;A, &amp;P</oddFooter>
      </headerFooter>
    </customSheetView>
    <customSheetView guid="{DFED3BBB-AA3A-47A0-B9A6-455515EE166B}" showPageBreaks="1" showGridLines="0" printArea="1" showRuler="0">
      <selection sqref="A1:M1"/>
      <rowBreaks count="1" manualBreakCount="1">
        <brk id="55" max="12" man="1"/>
      </rowBreaks>
      <pageMargins left="0" right="0" top="0" bottom="0" header="0" footer="0"/>
      <pageSetup scale="61" firstPageNumber="5" fitToHeight="2" orientation="landscape" r:id="rId2"/>
      <headerFooter>
        <oddFooter>&amp;R&amp;A, &amp;P</oddFooter>
      </headerFooter>
    </customSheetView>
  </customSheetViews>
  <mergeCells count="29">
    <mergeCell ref="C110:C112"/>
    <mergeCell ref="B47:D47"/>
    <mergeCell ref="B48:D48"/>
    <mergeCell ref="B49:D49"/>
    <mergeCell ref="BI1:BR1"/>
    <mergeCell ref="A1:M1"/>
    <mergeCell ref="U1:AD1"/>
    <mergeCell ref="AE1:AN1"/>
    <mergeCell ref="AO1:AX1"/>
    <mergeCell ref="AY1:BH1"/>
    <mergeCell ref="BS1:CB1"/>
    <mergeCell ref="CC1:CL1"/>
    <mergeCell ref="CM1:CV1"/>
    <mergeCell ref="CW1:DF1"/>
    <mergeCell ref="IG1:IP1"/>
    <mergeCell ref="EK1:ET1"/>
    <mergeCell ref="EU1:FD1"/>
    <mergeCell ref="FE1:FN1"/>
    <mergeCell ref="HW1:IF1"/>
    <mergeCell ref="DG1:DP1"/>
    <mergeCell ref="DQ1:DZ1"/>
    <mergeCell ref="EA1:EJ1"/>
    <mergeCell ref="IQ1:IV1"/>
    <mergeCell ref="FO1:FX1"/>
    <mergeCell ref="FY1:GH1"/>
    <mergeCell ref="GI1:GR1"/>
    <mergeCell ref="GS1:HB1"/>
    <mergeCell ref="HC1:HL1"/>
    <mergeCell ref="HM1:HV1"/>
  </mergeCells>
  <pageMargins left="0.7" right="0.7" top="0.75" bottom="0.75" header="0.3" footer="0.3"/>
  <pageSetup scale="88" firstPageNumber="5" fitToHeight="2" orientation="landscape" r:id="rId3"/>
  <headerFooter differentFirst="1"/>
  <rowBreaks count="1" manualBreakCount="1">
    <brk id="54" max="12"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07B55-150A-47BC-8E07-0EB34211ED96}">
  <sheetPr codeName="Sheet6"/>
  <dimension ref="B1:O51"/>
  <sheetViews>
    <sheetView showGridLines="0" zoomScaleNormal="100" workbookViewId="0"/>
  </sheetViews>
  <sheetFormatPr defaultColWidth="9.140625" defaultRowHeight="14.45"/>
  <cols>
    <col min="1" max="2" width="1.5703125" customWidth="1"/>
    <col min="3" max="3" width="52" customWidth="1"/>
    <col min="4" max="6" width="17.140625" customWidth="1"/>
    <col min="7" max="9" width="20" customWidth="1"/>
    <col min="10" max="11" width="1.5703125" bestFit="1" customWidth="1"/>
  </cols>
  <sheetData>
    <row r="1" spans="2:14">
      <c r="J1" t="s">
        <v>893</v>
      </c>
      <c r="K1" t="s">
        <v>893</v>
      </c>
    </row>
    <row r="7" spans="2:14" ht="9" customHeight="1" thickBot="1"/>
    <row r="8" spans="2:14" ht="9" customHeight="1">
      <c r="B8" s="708"/>
      <c r="C8" s="709"/>
      <c r="D8" s="709"/>
      <c r="E8" s="709"/>
      <c r="F8" s="709"/>
      <c r="G8" s="709"/>
      <c r="H8" s="709"/>
      <c r="I8" s="709"/>
      <c r="J8" s="710"/>
    </row>
    <row r="9" spans="2:14" ht="18.600000000000001">
      <c r="B9" s="711"/>
      <c r="C9" s="1749" t="s">
        <v>894</v>
      </c>
      <c r="D9" s="1749"/>
      <c r="E9" s="1749"/>
      <c r="F9" s="1749"/>
      <c r="G9" s="1749"/>
      <c r="H9" s="584"/>
      <c r="I9" s="584"/>
      <c r="J9" s="376"/>
      <c r="L9" s="12"/>
      <c r="M9" s="12"/>
      <c r="N9" s="12"/>
    </row>
    <row r="10" spans="2:14" ht="18.600000000000001">
      <c r="B10" s="711"/>
      <c r="C10" s="377"/>
      <c r="D10" s="377"/>
      <c r="E10" s="377"/>
      <c r="F10" s="377"/>
      <c r="G10" s="377"/>
      <c r="H10" s="377"/>
      <c r="I10" s="377"/>
      <c r="J10" s="376"/>
      <c r="L10" s="12"/>
      <c r="M10" s="12"/>
      <c r="N10" s="12"/>
    </row>
    <row r="11" spans="2:14" ht="15" thickBot="1">
      <c r="B11" s="712"/>
      <c r="C11" s="1601">
        <f>'Sources and Uses'!F13</f>
        <v>0</v>
      </c>
      <c r="D11" s="1602"/>
      <c r="E11" s="1602"/>
      <c r="F11" s="1602"/>
      <c r="G11" s="1602"/>
      <c r="H11" s="1602"/>
      <c r="I11" s="377"/>
      <c r="J11" s="376"/>
      <c r="L11" s="12"/>
      <c r="M11" s="12"/>
      <c r="N11" s="12"/>
    </row>
    <row r="12" spans="2:14">
      <c r="B12" s="712"/>
      <c r="C12" s="713"/>
      <c r="D12" s="377"/>
      <c r="E12" s="377"/>
      <c r="F12" s="377"/>
      <c r="G12" s="377"/>
      <c r="H12" s="377"/>
      <c r="I12" s="377"/>
      <c r="J12" s="376"/>
      <c r="L12" s="12"/>
      <c r="M12" s="12"/>
      <c r="N12" s="12"/>
    </row>
    <row r="13" spans="2:14">
      <c r="B13" s="712"/>
      <c r="C13" s="714" t="s">
        <v>895</v>
      </c>
      <c r="D13" s="715"/>
      <c r="E13" s="715"/>
      <c r="F13" s="715"/>
      <c r="G13" s="715"/>
      <c r="H13" s="715"/>
      <c r="I13" s="715"/>
      <c r="J13" s="376"/>
      <c r="L13" s="12"/>
      <c r="M13" s="12"/>
      <c r="N13" s="12"/>
    </row>
    <row r="14" spans="2:14" ht="15" thickBot="1">
      <c r="B14" s="712"/>
      <c r="C14" s="716" t="s">
        <v>896</v>
      </c>
      <c r="D14" s="377"/>
      <c r="E14" s="377"/>
      <c r="F14" s="377"/>
      <c r="G14" s="377"/>
      <c r="H14" s="377"/>
      <c r="I14" s="377"/>
      <c r="J14" s="376"/>
      <c r="L14" s="12"/>
      <c r="M14" s="12"/>
      <c r="N14" s="12"/>
    </row>
    <row r="15" spans="2:14" ht="27" thickBot="1">
      <c r="B15" s="712"/>
      <c r="C15" s="717" t="s">
        <v>897</v>
      </c>
      <c r="D15" s="718" t="s">
        <v>898</v>
      </c>
      <c r="E15" s="718" t="s">
        <v>899</v>
      </c>
      <c r="F15" s="718" t="s">
        <v>900</v>
      </c>
      <c r="G15" s="719" t="s">
        <v>901</v>
      </c>
      <c r="H15" s="720" t="s">
        <v>902</v>
      </c>
      <c r="I15" s="721" t="s">
        <v>903</v>
      </c>
      <c r="J15" s="376"/>
      <c r="L15" s="12"/>
      <c r="M15" s="12"/>
      <c r="N15" s="12"/>
    </row>
    <row r="16" spans="2:14" ht="15" customHeight="1">
      <c r="B16" s="712"/>
      <c r="C16" s="96"/>
      <c r="D16" s="97">
        <v>0</v>
      </c>
      <c r="E16" s="97">
        <v>0</v>
      </c>
      <c r="F16" s="722">
        <f>SUM(D16:E16)</f>
        <v>0</v>
      </c>
      <c r="G16" s="98"/>
      <c r="H16" s="99"/>
      <c r="I16" s="100"/>
      <c r="J16" s="376"/>
      <c r="L16" s="1592"/>
      <c r="M16" s="1592"/>
      <c r="N16" s="1592"/>
    </row>
    <row r="17" spans="2:15">
      <c r="B17" s="712"/>
      <c r="C17" s="101"/>
      <c r="D17" s="102">
        <v>0</v>
      </c>
      <c r="E17" s="102">
        <v>0</v>
      </c>
      <c r="F17" s="723">
        <f>SUM(D17:E17)</f>
        <v>0</v>
      </c>
      <c r="G17" s="103"/>
      <c r="H17" s="104"/>
      <c r="I17" s="100"/>
      <c r="J17" s="376"/>
      <c r="L17" s="1592"/>
      <c r="M17" s="1592"/>
      <c r="N17" s="1592"/>
    </row>
    <row r="18" spans="2:15" ht="15" customHeight="1">
      <c r="B18" s="712"/>
      <c r="C18" s="101"/>
      <c r="D18" s="102">
        <v>0</v>
      </c>
      <c r="E18" s="102">
        <v>0</v>
      </c>
      <c r="F18" s="723">
        <f>SUM(D18:E18)</f>
        <v>0</v>
      </c>
      <c r="G18" s="103"/>
      <c r="H18" s="105"/>
      <c r="I18" s="106"/>
      <c r="J18" s="376"/>
      <c r="L18" s="1592"/>
      <c r="M18" s="1592"/>
      <c r="N18" s="1592"/>
      <c r="O18" s="347"/>
    </row>
    <row r="19" spans="2:15" ht="15" thickBot="1">
      <c r="B19" s="712"/>
      <c r="C19" s="101"/>
      <c r="D19" s="102">
        <v>0</v>
      </c>
      <c r="E19" s="102">
        <v>0</v>
      </c>
      <c r="F19" s="723">
        <f>SUM(D19:E19)</f>
        <v>0</v>
      </c>
      <c r="G19" s="103"/>
      <c r="H19" s="105"/>
      <c r="I19" s="107"/>
      <c r="J19" s="376"/>
      <c r="L19" s="1592"/>
      <c r="M19" s="1592"/>
      <c r="N19" s="1592"/>
      <c r="O19" s="347"/>
    </row>
    <row r="20" spans="2:15" ht="15.6" thickTop="1" thickBot="1">
      <c r="B20" s="712"/>
      <c r="C20" s="724" t="s">
        <v>904</v>
      </c>
      <c r="D20" s="725">
        <f>SUM(D16:D19)</f>
        <v>0</v>
      </c>
      <c r="E20" s="725">
        <f>SUM(E16:E19)</f>
        <v>0</v>
      </c>
      <c r="F20" s="726">
        <f>ROUND((SUM(D20:E20)),0)</f>
        <v>0</v>
      </c>
      <c r="G20" s="727"/>
      <c r="H20" s="728"/>
      <c r="I20" s="729"/>
      <c r="J20" s="376"/>
      <c r="L20" s="1592"/>
      <c r="M20" s="1592"/>
      <c r="N20" s="1592"/>
      <c r="O20" s="347"/>
    </row>
    <row r="21" spans="2:15" ht="5.0999999999999996" customHeight="1">
      <c r="B21" s="712"/>
      <c r="C21" s="713"/>
      <c r="D21" s="377"/>
      <c r="E21" s="377"/>
      <c r="F21" s="377"/>
      <c r="G21" s="377"/>
      <c r="H21" s="377"/>
      <c r="I21" s="377"/>
      <c r="J21" s="376"/>
      <c r="L21" s="12"/>
      <c r="M21" s="12"/>
      <c r="N21" s="12"/>
    </row>
    <row r="22" spans="2:15">
      <c r="B22" s="712"/>
      <c r="C22" s="713"/>
      <c r="D22" s="377"/>
      <c r="E22" s="377"/>
      <c r="J22" s="376"/>
      <c r="L22" s="12"/>
      <c r="M22" s="12"/>
      <c r="N22" s="12"/>
    </row>
    <row r="23" spans="2:15" ht="2.4500000000000002" customHeight="1">
      <c r="B23" s="712"/>
      <c r="C23" s="713"/>
      <c r="D23" s="377"/>
      <c r="E23" s="377"/>
      <c r="J23" s="376"/>
      <c r="L23" s="12"/>
      <c r="M23" s="12"/>
      <c r="N23" s="12"/>
    </row>
    <row r="24" spans="2:15" ht="15" thickBot="1">
      <c r="B24" s="712"/>
      <c r="C24" s="716" t="s">
        <v>905</v>
      </c>
      <c r="D24" s="377"/>
      <c r="E24" s="377"/>
      <c r="F24" s="377"/>
      <c r="G24" s="377"/>
      <c r="H24" s="377"/>
      <c r="I24" s="377"/>
      <c r="J24" s="376"/>
      <c r="L24" s="12"/>
      <c r="M24" s="12"/>
      <c r="N24" s="12"/>
    </row>
    <row r="25" spans="2:15" ht="27" thickBot="1">
      <c r="B25" s="712"/>
      <c r="C25" s="717" t="s">
        <v>897</v>
      </c>
      <c r="D25" s="718" t="s">
        <v>898</v>
      </c>
      <c r="E25" s="718" t="s">
        <v>899</v>
      </c>
      <c r="F25" s="718" t="s">
        <v>900</v>
      </c>
      <c r="G25" s="719" t="s">
        <v>901</v>
      </c>
      <c r="H25" s="720" t="s">
        <v>902</v>
      </c>
      <c r="I25" s="721" t="s">
        <v>903</v>
      </c>
      <c r="J25" s="376"/>
      <c r="L25" s="12"/>
      <c r="M25" s="12"/>
      <c r="N25" s="12"/>
    </row>
    <row r="26" spans="2:15">
      <c r="B26" s="712"/>
      <c r="C26" s="96"/>
      <c r="D26" s="97">
        <v>0</v>
      </c>
      <c r="E26" s="97">
        <v>0</v>
      </c>
      <c r="F26" s="722">
        <f>SUM(D26:E26)</f>
        <v>0</v>
      </c>
      <c r="G26" s="98"/>
      <c r="H26" s="108"/>
      <c r="I26" s="109"/>
      <c r="J26" s="376"/>
      <c r="L26" s="12"/>
      <c r="M26" s="12"/>
      <c r="N26" s="12"/>
    </row>
    <row r="27" spans="2:15">
      <c r="B27" s="712"/>
      <c r="C27" s="101"/>
      <c r="D27" s="102">
        <v>0</v>
      </c>
      <c r="E27" s="102">
        <v>0</v>
      </c>
      <c r="F27" s="723">
        <f>SUM(D27:E27)</f>
        <v>0</v>
      </c>
      <c r="G27" s="103"/>
      <c r="H27" s="102"/>
      <c r="I27" s="109"/>
      <c r="J27" s="376"/>
      <c r="L27" s="12"/>
      <c r="M27" s="12"/>
      <c r="N27" s="12"/>
    </row>
    <row r="28" spans="2:15">
      <c r="B28" s="712"/>
      <c r="C28" s="101"/>
      <c r="D28" s="102">
        <v>0</v>
      </c>
      <c r="E28" s="102">
        <v>0</v>
      </c>
      <c r="F28" s="723">
        <f>SUM(D28:E28)</f>
        <v>0</v>
      </c>
      <c r="G28" s="103"/>
      <c r="H28" s="110"/>
      <c r="I28" s="103"/>
      <c r="J28" s="376"/>
      <c r="L28" s="12"/>
      <c r="M28" s="12"/>
      <c r="N28" s="12"/>
    </row>
    <row r="29" spans="2:15" ht="15" thickBot="1">
      <c r="B29" s="712"/>
      <c r="C29" s="101"/>
      <c r="D29" s="102">
        <v>0</v>
      </c>
      <c r="E29" s="102">
        <v>0</v>
      </c>
      <c r="F29" s="723">
        <f>SUM(D29:E29)</f>
        <v>0</v>
      </c>
      <c r="G29" s="103"/>
      <c r="H29" s="110"/>
      <c r="I29" s="111"/>
      <c r="J29" s="376"/>
      <c r="L29" s="12"/>
      <c r="M29" s="12"/>
      <c r="N29" s="12"/>
    </row>
    <row r="30" spans="2:15" ht="15.6" thickTop="1" thickBot="1">
      <c r="B30" s="712"/>
      <c r="C30" s="724" t="s">
        <v>904</v>
      </c>
      <c r="D30" s="725">
        <f>SUM(D26:D29)</f>
        <v>0</v>
      </c>
      <c r="E30" s="725">
        <f>SUM(E26:E29)</f>
        <v>0</v>
      </c>
      <c r="F30" s="726">
        <f>ROUND((SUM(D30:E30)),0)</f>
        <v>0</v>
      </c>
      <c r="G30" s="727"/>
      <c r="H30" s="728"/>
      <c r="I30" s="729"/>
      <c r="J30" s="376"/>
      <c r="L30" s="12"/>
      <c r="M30" s="12"/>
      <c r="N30" s="12"/>
    </row>
    <row r="31" spans="2:15">
      <c r="B31" s="712"/>
      <c r="C31" s="713"/>
      <c r="D31" s="377"/>
      <c r="E31" s="377"/>
      <c r="F31" s="730" t="s">
        <v>417</v>
      </c>
      <c r="G31" s="377"/>
      <c r="H31" s="377"/>
      <c r="I31" s="377"/>
      <c r="J31" s="376"/>
      <c r="L31" s="12"/>
      <c r="M31" s="12"/>
      <c r="N31" s="12"/>
    </row>
    <row r="32" spans="2:15">
      <c r="B32" s="712"/>
      <c r="C32" s="714" t="s">
        <v>906</v>
      </c>
      <c r="D32" s="715"/>
      <c r="E32" s="715"/>
      <c r="F32" s="715"/>
      <c r="G32" s="715"/>
      <c r="H32" s="715"/>
      <c r="I32" s="715"/>
      <c r="J32" s="376"/>
      <c r="L32" s="12"/>
      <c r="M32" s="12"/>
      <c r="N32" s="12"/>
    </row>
    <row r="33" spans="2:14" ht="5.0999999999999996" customHeight="1" thickBot="1">
      <c r="B33" s="712"/>
      <c r="C33" s="716"/>
      <c r="D33" s="377"/>
      <c r="E33" s="377"/>
      <c r="F33" s="377"/>
      <c r="G33" s="377"/>
      <c r="H33" s="377"/>
      <c r="I33" s="377"/>
      <c r="J33" s="376"/>
      <c r="L33" s="12"/>
      <c r="M33" s="12"/>
      <c r="N33" s="12"/>
    </row>
    <row r="34" spans="2:14" ht="15" customHeight="1">
      <c r="B34" s="712"/>
      <c r="C34" s="1593" t="s">
        <v>897</v>
      </c>
      <c r="D34" s="1595" t="s">
        <v>898</v>
      </c>
      <c r="E34" s="1595" t="s">
        <v>899</v>
      </c>
      <c r="F34" s="1595" t="s">
        <v>900</v>
      </c>
      <c r="G34" s="1595" t="s">
        <v>901</v>
      </c>
      <c r="H34" s="1597" t="s">
        <v>902</v>
      </c>
      <c r="I34" s="1599" t="s">
        <v>903</v>
      </c>
      <c r="J34" s="376"/>
      <c r="L34" s="12"/>
      <c r="M34" s="12"/>
      <c r="N34" s="12"/>
    </row>
    <row r="35" spans="2:14" ht="15" thickBot="1">
      <c r="B35" s="712"/>
      <c r="C35" s="1594"/>
      <c r="D35" s="1596"/>
      <c r="E35" s="1596"/>
      <c r="F35" s="1596"/>
      <c r="G35" s="1596"/>
      <c r="H35" s="1598"/>
      <c r="I35" s="1600"/>
      <c r="J35" s="376"/>
      <c r="L35" s="12"/>
      <c r="M35" s="12"/>
      <c r="N35" s="12"/>
    </row>
    <row r="36" spans="2:14">
      <c r="B36" s="712"/>
      <c r="C36" s="112"/>
      <c r="D36" s="108">
        <v>0</v>
      </c>
      <c r="E36" s="108">
        <v>0</v>
      </c>
      <c r="F36" s="731">
        <f>SUM(D36+E36)</f>
        <v>0</v>
      </c>
      <c r="G36" s="113"/>
      <c r="H36" s="108"/>
      <c r="I36" s="98"/>
      <c r="J36" s="376"/>
      <c r="L36" s="12"/>
      <c r="M36" s="12"/>
      <c r="N36" s="12"/>
    </row>
    <row r="37" spans="2:14">
      <c r="B37" s="712"/>
      <c r="C37" s="114"/>
      <c r="D37" s="102">
        <v>0</v>
      </c>
      <c r="E37" s="102">
        <v>0</v>
      </c>
      <c r="F37" s="723">
        <f>SUM(D37+E37)</f>
        <v>0</v>
      </c>
      <c r="G37" s="115"/>
      <c r="H37" s="102"/>
      <c r="I37" s="109"/>
      <c r="J37" s="376"/>
      <c r="L37" s="12"/>
      <c r="M37" s="12"/>
      <c r="N37" s="12"/>
    </row>
    <row r="38" spans="2:14">
      <c r="B38" s="712"/>
      <c r="C38" s="116"/>
      <c r="D38" s="110">
        <v>0</v>
      </c>
      <c r="E38" s="110">
        <v>0</v>
      </c>
      <c r="F38" s="723">
        <f>SUM(D38+E38)</f>
        <v>0</v>
      </c>
      <c r="G38" s="117"/>
      <c r="H38" s="110"/>
      <c r="I38" s="103"/>
      <c r="J38" s="376"/>
      <c r="L38" s="12"/>
      <c r="M38" s="12"/>
      <c r="N38" s="12"/>
    </row>
    <row r="39" spans="2:14" ht="15" thickBot="1">
      <c r="B39" s="712"/>
      <c r="C39" s="116"/>
      <c r="D39" s="110">
        <v>0</v>
      </c>
      <c r="E39" s="110">
        <v>0</v>
      </c>
      <c r="F39" s="732">
        <f>SUM(D39+E39)</f>
        <v>0</v>
      </c>
      <c r="G39" s="117"/>
      <c r="H39" s="110"/>
      <c r="I39" s="111"/>
      <c r="J39" s="376"/>
      <c r="L39" s="12"/>
      <c r="M39" s="12"/>
      <c r="N39" s="12"/>
    </row>
    <row r="40" spans="2:14" ht="15.6" thickTop="1" thickBot="1">
      <c r="B40" s="712"/>
      <c r="C40" s="733" t="s">
        <v>907</v>
      </c>
      <c r="D40" s="734">
        <f>SUM(D36:D39)</f>
        <v>0</v>
      </c>
      <c r="E40" s="734">
        <f>SUM(E36:E39)</f>
        <v>0</v>
      </c>
      <c r="F40" s="735">
        <f>ROUND((SUM(D40:E40)),0)</f>
        <v>0</v>
      </c>
      <c r="G40" s="736"/>
      <c r="H40" s="728"/>
      <c r="I40" s="729"/>
      <c r="J40" s="376"/>
      <c r="L40" s="12"/>
      <c r="M40" s="12"/>
      <c r="N40" s="12"/>
    </row>
    <row r="41" spans="2:14">
      <c r="B41" s="712"/>
      <c r="C41" s="713"/>
      <c r="D41" s="377"/>
      <c r="E41" s="377"/>
      <c r="F41" s="730"/>
      <c r="G41" s="377"/>
      <c r="H41" s="377"/>
      <c r="I41" s="377"/>
      <c r="J41" s="376"/>
      <c r="L41" s="12"/>
      <c r="M41" s="12"/>
      <c r="N41" s="12"/>
    </row>
    <row r="42" spans="2:14">
      <c r="B42" s="712"/>
      <c r="C42" s="714" t="s">
        <v>908</v>
      </c>
      <c r="D42" s="715"/>
      <c r="E42" s="715"/>
      <c r="F42" s="715"/>
      <c r="G42" s="715"/>
      <c r="H42" s="715"/>
      <c r="I42" s="715"/>
      <c r="J42" s="376"/>
      <c r="L42" s="12"/>
      <c r="M42" s="12"/>
      <c r="N42" s="12"/>
    </row>
    <row r="43" spans="2:14" ht="5.0999999999999996" customHeight="1" thickBot="1">
      <c r="B43" s="712"/>
      <c r="C43" s="716"/>
      <c r="D43" s="377"/>
      <c r="E43" s="377"/>
      <c r="F43" s="377"/>
      <c r="G43" s="377"/>
      <c r="H43" s="377"/>
      <c r="I43" s="377"/>
      <c r="J43" s="376"/>
      <c r="L43" s="12"/>
      <c r="M43" s="12"/>
      <c r="N43" s="12"/>
    </row>
    <row r="44" spans="2:14" ht="15" customHeight="1">
      <c r="B44" s="712"/>
      <c r="C44" s="1593" t="s">
        <v>897</v>
      </c>
      <c r="D44" s="1595" t="s">
        <v>898</v>
      </c>
      <c r="E44" s="1595" t="s">
        <v>899</v>
      </c>
      <c r="F44" s="1595" t="s">
        <v>900</v>
      </c>
      <c r="G44" s="1595" t="s">
        <v>901</v>
      </c>
      <c r="H44" s="1597" t="s">
        <v>902</v>
      </c>
      <c r="I44" s="1599" t="s">
        <v>903</v>
      </c>
      <c r="J44" s="376"/>
      <c r="L44" s="12"/>
      <c r="M44" s="12"/>
      <c r="N44" s="12"/>
    </row>
    <row r="45" spans="2:14" ht="15" thickBot="1">
      <c r="B45" s="712"/>
      <c r="C45" s="1603"/>
      <c r="D45" s="1604"/>
      <c r="E45" s="1604"/>
      <c r="F45" s="1596"/>
      <c r="G45" s="1604"/>
      <c r="H45" s="1598"/>
      <c r="I45" s="1600"/>
      <c r="J45" s="376"/>
      <c r="L45" s="12"/>
      <c r="M45" s="12"/>
      <c r="N45" s="12"/>
    </row>
    <row r="46" spans="2:14">
      <c r="B46" s="712"/>
      <c r="C46" s="96"/>
      <c r="D46" s="97">
        <v>0</v>
      </c>
      <c r="E46" s="97">
        <v>0</v>
      </c>
      <c r="F46" s="722">
        <f>SUM(D46:E46)</f>
        <v>0</v>
      </c>
      <c r="G46" s="98"/>
      <c r="H46" s="108"/>
      <c r="I46" s="98"/>
      <c r="J46" s="376"/>
      <c r="L46" s="12"/>
      <c r="M46" s="12"/>
      <c r="N46" s="12"/>
    </row>
    <row r="47" spans="2:14">
      <c r="B47" s="712"/>
      <c r="C47" s="118"/>
      <c r="D47" s="108">
        <v>0</v>
      </c>
      <c r="E47" s="108">
        <v>0</v>
      </c>
      <c r="F47" s="723">
        <f>SUM(D47:E47)</f>
        <v>0</v>
      </c>
      <c r="G47" s="109"/>
      <c r="H47" s="102"/>
      <c r="I47" s="109"/>
      <c r="J47" s="376"/>
      <c r="L47" s="12"/>
      <c r="M47" s="12"/>
      <c r="N47" s="12"/>
    </row>
    <row r="48" spans="2:14">
      <c r="B48" s="712"/>
      <c r="C48" s="101"/>
      <c r="D48" s="102">
        <v>0</v>
      </c>
      <c r="E48" s="102">
        <v>0</v>
      </c>
      <c r="F48" s="723">
        <f>SUM(D48:E48)</f>
        <v>0</v>
      </c>
      <c r="G48" s="103"/>
      <c r="H48" s="110"/>
      <c r="I48" s="103"/>
      <c r="J48" s="376"/>
      <c r="L48" s="12"/>
      <c r="M48" s="12"/>
      <c r="N48" s="12"/>
    </row>
    <row r="49" spans="2:14" ht="15" thickBot="1">
      <c r="B49" s="737"/>
      <c r="C49" s="119"/>
      <c r="D49" s="110">
        <v>0</v>
      </c>
      <c r="E49" s="110">
        <v>0</v>
      </c>
      <c r="F49" s="732">
        <f>SUM(D49:E49)</f>
        <v>0</v>
      </c>
      <c r="G49" s="111"/>
      <c r="H49" s="110"/>
      <c r="I49" s="111"/>
      <c r="J49" s="738"/>
      <c r="L49" s="12"/>
      <c r="M49" s="12"/>
      <c r="N49" s="12"/>
    </row>
    <row r="50" spans="2:14" ht="15.6" thickTop="1" thickBot="1">
      <c r="B50" s="737"/>
      <c r="C50" s="733" t="s">
        <v>909</v>
      </c>
      <c r="D50" s="734">
        <f>SUM(D46:D49)</f>
        <v>0</v>
      </c>
      <c r="E50" s="734">
        <f>SUM(E46:E49)</f>
        <v>0</v>
      </c>
      <c r="F50" s="726">
        <f>ROUND((SUM(D50:E50)),0)</f>
        <v>0</v>
      </c>
      <c r="G50" s="729"/>
      <c r="H50" s="728"/>
      <c r="I50" s="729"/>
      <c r="J50" s="738"/>
      <c r="L50" s="12"/>
      <c r="M50" s="12"/>
      <c r="N50" s="12"/>
    </row>
    <row r="51" spans="2:14" ht="15" thickBot="1">
      <c r="B51" s="739"/>
      <c r="C51" s="740"/>
      <c r="D51" s="379"/>
      <c r="E51" s="379"/>
      <c r="F51" s="379"/>
      <c r="G51" s="379"/>
      <c r="H51" s="379"/>
      <c r="I51" s="379"/>
      <c r="J51" s="380"/>
      <c r="L51" s="12"/>
      <c r="M51" s="12"/>
      <c r="N51" s="12"/>
    </row>
  </sheetData>
  <sheetProtection algorithmName="SHA-512" hashValue="ZRfBvEGK3FKHaI6PTPKysraZV6ibExgNVYLBCHzQEExy+RT/tr8CG8iawhkF984XoUivDifcSdha06uVVxteWw==" saltValue="DywIyh/msBYvOxHFuNwAag==" spinCount="100000" sheet="1" objects="1" scenarios="1" formatCells="0" formatColumns="0" formatRows="0"/>
  <mergeCells count="17">
    <mergeCell ref="I44:I45"/>
    <mergeCell ref="C44:C45"/>
    <mergeCell ref="D44:D45"/>
    <mergeCell ref="E44:E45"/>
    <mergeCell ref="F44:F45"/>
    <mergeCell ref="G44:G45"/>
    <mergeCell ref="H44:H45"/>
    <mergeCell ref="C9:G9"/>
    <mergeCell ref="L16:N20"/>
    <mergeCell ref="C34:C35"/>
    <mergeCell ref="D34:D35"/>
    <mergeCell ref="E34:E35"/>
    <mergeCell ref="F34:F35"/>
    <mergeCell ref="G34:G35"/>
    <mergeCell ref="H34:H35"/>
    <mergeCell ref="I34:I35"/>
    <mergeCell ref="C11:H11"/>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 operator="containsText" id="{F29DA173-3B87-4103-89A2-C9EF88563E96}">
            <xm:f>NOT(ISERROR(SEARCH("WARNING",L16)))</xm:f>
            <xm:f>"WARNING"</xm:f>
            <x14:dxf>
              <font>
                <color rgb="FF9C0006"/>
              </font>
              <fill>
                <patternFill>
                  <bgColor rgb="FFFFC7CE"/>
                </patternFill>
              </fill>
            </x14:dxf>
          </x14:cfRule>
          <xm:sqref>L16</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dimension ref="A1:T2"/>
  <sheetViews>
    <sheetView workbookViewId="0"/>
  </sheetViews>
  <sheetFormatPr defaultRowHeight="14.45"/>
  <sheetData>
    <row r="1" spans="1:20">
      <c r="A1" t="s">
        <v>456</v>
      </c>
      <c r="B1" t="s">
        <v>910</v>
      </c>
      <c r="C1" t="s">
        <v>911</v>
      </c>
      <c r="D1" t="s">
        <v>912</v>
      </c>
      <c r="E1" t="s">
        <v>913</v>
      </c>
      <c r="F1" t="s">
        <v>914</v>
      </c>
      <c r="G1" t="s">
        <v>915</v>
      </c>
      <c r="H1" s="72" t="s">
        <v>916</v>
      </c>
      <c r="I1" t="s">
        <v>917</v>
      </c>
      <c r="J1" t="s">
        <v>918</v>
      </c>
      <c r="K1" t="s">
        <v>919</v>
      </c>
      <c r="L1" t="s">
        <v>920</v>
      </c>
      <c r="M1" t="s">
        <v>921</v>
      </c>
      <c r="N1" t="s">
        <v>922</v>
      </c>
      <c r="O1" t="s">
        <v>923</v>
      </c>
      <c r="P1" t="s">
        <v>924</v>
      </c>
      <c r="Q1" t="s">
        <v>925</v>
      </c>
      <c r="R1" t="s">
        <v>926</v>
      </c>
      <c r="S1" t="s">
        <v>927</v>
      </c>
      <c r="T1" t="s">
        <v>928</v>
      </c>
    </row>
    <row r="2" spans="1:20">
      <c r="B2">
        <f>('Operating Pro Forma'!E5)*100</f>
        <v>2.5</v>
      </c>
      <c r="C2">
        <f>('Operating Pro Forma'!D14)*100</f>
        <v>3.5000000000000004</v>
      </c>
      <c r="D2">
        <f>('Operating Pro Forma'!E10)*100</f>
        <v>5</v>
      </c>
      <c r="E2" t="str">
        <f>'Operating Pro Forma'!A47</f>
        <v>Lender</v>
      </c>
      <c r="F2" s="67">
        <f>'Operating Pro Forma'!E47</f>
        <v>0</v>
      </c>
      <c r="G2" t="str">
        <f>'Operating Pro Forma'!A48</f>
        <v>Lender</v>
      </c>
      <c r="H2" s="67">
        <f>'Operating Pro Forma'!E48</f>
        <v>0</v>
      </c>
      <c r="I2" t="str">
        <f>'Operating Pro Forma'!A49</f>
        <v>Lender</v>
      </c>
      <c r="J2" s="67">
        <f>'Operating Pro Forma'!E49</f>
        <v>0</v>
      </c>
    </row>
  </sheetData>
  <sheetProtection algorithmName="SHA-512" hashValue="jBdwWE2HeWgSeFJsyyz+h2Ct2dROIT19g3p+bCBNe2KwS4YZCO6ahG0knHlVhX98ceGWAKGhujxtF/FMr4RPyg==" saltValue="57p/WigZXxXDlFpMfRpWdw==" spinCount="100000" sheet="1" objects="1" scenarios="1"/>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4"/>
  <dimension ref="A1:AK16"/>
  <sheetViews>
    <sheetView workbookViewId="0"/>
  </sheetViews>
  <sheetFormatPr defaultRowHeight="14.45"/>
  <sheetData>
    <row r="1" spans="1:37">
      <c r="A1" t="s">
        <v>929</v>
      </c>
      <c r="B1" t="s">
        <v>930</v>
      </c>
      <c r="C1" t="s">
        <v>931</v>
      </c>
      <c r="D1" t="s">
        <v>932</v>
      </c>
      <c r="E1" t="s">
        <v>933</v>
      </c>
      <c r="F1" t="s">
        <v>934</v>
      </c>
      <c r="G1" t="s">
        <v>935</v>
      </c>
      <c r="H1" t="s">
        <v>936</v>
      </c>
      <c r="I1" t="s">
        <v>937</v>
      </c>
      <c r="J1" t="s">
        <v>938</v>
      </c>
      <c r="K1" t="s">
        <v>939</v>
      </c>
      <c r="L1" t="s">
        <v>940</v>
      </c>
      <c r="M1" t="s">
        <v>941</v>
      </c>
      <c r="N1" t="s">
        <v>942</v>
      </c>
      <c r="O1" t="s">
        <v>943</v>
      </c>
      <c r="P1" t="s">
        <v>944</v>
      </c>
      <c r="Q1" t="s">
        <v>945</v>
      </c>
      <c r="R1" t="s">
        <v>946</v>
      </c>
      <c r="S1" t="s">
        <v>947</v>
      </c>
      <c r="T1" t="s">
        <v>948</v>
      </c>
      <c r="U1" t="s">
        <v>949</v>
      </c>
      <c r="V1" t="s">
        <v>950</v>
      </c>
      <c r="W1" t="s">
        <v>951</v>
      </c>
      <c r="X1" t="s">
        <v>952</v>
      </c>
      <c r="Y1" t="s">
        <v>953</v>
      </c>
      <c r="Z1" t="s">
        <v>954</v>
      </c>
      <c r="AA1" t="s">
        <v>955</v>
      </c>
      <c r="AB1" t="s">
        <v>956</v>
      </c>
      <c r="AC1" t="s">
        <v>957</v>
      </c>
      <c r="AD1" t="s">
        <v>958</v>
      </c>
      <c r="AE1" t="s">
        <v>959</v>
      </c>
      <c r="AF1" t="s">
        <v>960</v>
      </c>
      <c r="AG1" t="s">
        <v>961</v>
      </c>
      <c r="AH1" t="s">
        <v>962</v>
      </c>
      <c r="AI1" t="s">
        <v>963</v>
      </c>
      <c r="AJ1" t="s">
        <v>964</v>
      </c>
      <c r="AK1" t="s">
        <v>965</v>
      </c>
    </row>
    <row r="2" spans="1:37">
      <c r="B2" t="s">
        <v>966</v>
      </c>
      <c r="C2" s="67">
        <f>'Operating Pro Forma'!G6</f>
        <v>0</v>
      </c>
      <c r="D2" s="67">
        <f>'Operating Pro Forma'!G7</f>
        <v>0</v>
      </c>
      <c r="E2" s="67">
        <f>'Operating Pro Forma'!G15</f>
        <v>0</v>
      </c>
      <c r="F2" s="67">
        <f>'Operating Pro Forma'!G16</f>
        <v>0</v>
      </c>
      <c r="G2" s="67">
        <f>'Operating Pro Forma'!G17</f>
        <v>0</v>
      </c>
      <c r="H2" s="67">
        <f>'Operating Pro Forma'!G18</f>
        <v>0</v>
      </c>
      <c r="I2" s="67">
        <f>'Operating Pro Forma'!G19</f>
        <v>0</v>
      </c>
      <c r="J2" s="67">
        <f>'Operating Pro Forma'!G20</f>
        <v>0</v>
      </c>
      <c r="K2" s="67">
        <f>'Operating Pro Forma'!G21</f>
        <v>0</v>
      </c>
      <c r="L2" s="67">
        <f>'Operating Pro Forma'!G22</f>
        <v>0</v>
      </c>
      <c r="M2" s="67">
        <f>'Operating Pro Forma'!G23</f>
        <v>0</v>
      </c>
      <c r="N2" s="67">
        <f>'Operating Pro Forma'!G24</f>
        <v>0</v>
      </c>
      <c r="O2" s="67">
        <f>'Operating Pro Forma'!G25</f>
        <v>0</v>
      </c>
      <c r="P2" s="67">
        <f>'Operating Pro Forma'!G26</f>
        <v>0</v>
      </c>
      <c r="Q2" s="67">
        <f>'Operating Pro Forma'!G27</f>
        <v>0</v>
      </c>
      <c r="R2" s="67">
        <f>'Operating Pro Forma'!G28</f>
        <v>0</v>
      </c>
      <c r="S2" s="67">
        <f>'Operating Pro Forma'!G29</f>
        <v>0</v>
      </c>
      <c r="T2" s="67">
        <f>'Operating Pro Forma'!G30</f>
        <v>0</v>
      </c>
      <c r="U2" s="67">
        <f>'Operating Pro Forma'!G31</f>
        <v>0</v>
      </c>
      <c r="V2" s="67">
        <f>'Operating Pro Forma'!G32</f>
        <v>0</v>
      </c>
      <c r="W2" s="67">
        <f>'Operating Pro Forma'!G33</f>
        <v>0</v>
      </c>
      <c r="X2" s="67">
        <f>'Operating Pro Forma'!G34</f>
        <v>0</v>
      </c>
      <c r="Y2" s="67">
        <f>'Operating Pro Forma'!G35</f>
        <v>0</v>
      </c>
      <c r="Z2" s="67">
        <f>'Operating Pro Forma'!G38</f>
        <v>0</v>
      </c>
      <c r="AA2" s="67">
        <f>'Operating Pro Forma'!G39</f>
        <v>0</v>
      </c>
      <c r="AB2" s="67">
        <f>'Operating Pro Forma'!G47</f>
        <v>0</v>
      </c>
      <c r="AC2" s="67">
        <f>'Operating Pro Forma'!G48</f>
        <v>0</v>
      </c>
      <c r="AD2" s="73">
        <f>'Operating Pro Forma'!G49</f>
        <v>0</v>
      </c>
    </row>
    <row r="3" spans="1:37">
      <c r="B3" t="s">
        <v>967</v>
      </c>
      <c r="C3" s="67">
        <f>'Operating Pro Forma'!H6</f>
        <v>0</v>
      </c>
      <c r="D3" s="67">
        <f>'Operating Pro Forma'!H7</f>
        <v>0</v>
      </c>
      <c r="AB3" s="67">
        <f>'Operating Pro Forma'!H47</f>
        <v>0</v>
      </c>
      <c r="AC3" s="67">
        <f>'Operating Pro Forma'!H48</f>
        <v>0</v>
      </c>
      <c r="AD3" s="73">
        <f>'Operating Pro Forma'!H49</f>
        <v>0</v>
      </c>
    </row>
    <row r="4" spans="1:37">
      <c r="B4" t="s">
        <v>968</v>
      </c>
      <c r="C4" s="67">
        <f>'Operating Pro Forma'!I6</f>
        <v>0</v>
      </c>
      <c r="D4" s="67">
        <f>'Operating Pro Forma'!I7</f>
        <v>0</v>
      </c>
      <c r="AB4" s="67">
        <f>'Operating Pro Forma'!I47</f>
        <v>0</v>
      </c>
      <c r="AC4" s="67">
        <f>'Operating Pro Forma'!I48</f>
        <v>0</v>
      </c>
      <c r="AD4" s="73">
        <f>'Operating Pro Forma'!I49</f>
        <v>0</v>
      </c>
    </row>
    <row r="5" spans="1:37">
      <c r="B5" t="s">
        <v>969</v>
      </c>
      <c r="C5" s="67">
        <f>'Operating Pro Forma'!J6</f>
        <v>0</v>
      </c>
      <c r="D5" s="67">
        <f>'Operating Pro Forma'!J7</f>
        <v>0</v>
      </c>
      <c r="AB5" s="67">
        <f>'Operating Pro Forma'!J47</f>
        <v>0</v>
      </c>
      <c r="AC5" s="67">
        <f>'Operating Pro Forma'!J48</f>
        <v>0</v>
      </c>
      <c r="AD5" s="73">
        <f>'Operating Pro Forma'!J49</f>
        <v>0</v>
      </c>
    </row>
    <row r="6" spans="1:37">
      <c r="B6" t="s">
        <v>970</v>
      </c>
      <c r="C6" s="67">
        <f>'Operating Pro Forma'!K6</f>
        <v>0</v>
      </c>
      <c r="D6" s="67">
        <f>'Operating Pro Forma'!K7</f>
        <v>0</v>
      </c>
      <c r="AB6" s="67">
        <f>'Operating Pro Forma'!K47</f>
        <v>0</v>
      </c>
      <c r="AC6" s="67">
        <f>'Operating Pro Forma'!K48</f>
        <v>0</v>
      </c>
      <c r="AD6" s="73">
        <f>'Operating Pro Forma'!K49</f>
        <v>0</v>
      </c>
    </row>
    <row r="7" spans="1:37">
      <c r="B7" t="s">
        <v>971</v>
      </c>
      <c r="C7" s="67">
        <f>'Operating Pro Forma'!L6</f>
        <v>0</v>
      </c>
      <c r="D7" s="67">
        <f>'Operating Pro Forma'!L7</f>
        <v>0</v>
      </c>
      <c r="AB7" s="67">
        <f>'Operating Pro Forma'!L47</f>
        <v>0</v>
      </c>
      <c r="AC7" s="67">
        <f>'Operating Pro Forma'!L48</f>
        <v>0</v>
      </c>
      <c r="AD7" s="73">
        <f>'Operating Pro Forma'!L49</f>
        <v>0</v>
      </c>
    </row>
    <row r="8" spans="1:37">
      <c r="B8" t="s">
        <v>972</v>
      </c>
      <c r="C8" s="67">
        <f>'Operating Pro Forma'!M6</f>
        <v>0</v>
      </c>
      <c r="D8" s="67">
        <f>'Operating Pro Forma'!M7</f>
        <v>0</v>
      </c>
      <c r="AB8" s="73">
        <f>'Operating Pro Forma'!M47</f>
        <v>0</v>
      </c>
      <c r="AC8" s="73">
        <f>'Operating Pro Forma'!M48</f>
        <v>0</v>
      </c>
      <c r="AD8" s="73">
        <f>'Operating Pro Forma'!M49</f>
        <v>0</v>
      </c>
    </row>
    <row r="9" spans="1:37">
      <c r="B9" t="s">
        <v>973</v>
      </c>
      <c r="C9" s="67">
        <f>'Operating Pro Forma'!F60</f>
        <v>0</v>
      </c>
      <c r="D9" s="67">
        <f>'Operating Pro Forma'!F61</f>
        <v>0</v>
      </c>
      <c r="AB9" s="67">
        <f>'Operating Pro Forma'!F101</f>
        <v>0</v>
      </c>
      <c r="AC9" s="67">
        <f>'Operating Pro Forma'!F102</f>
        <v>0</v>
      </c>
      <c r="AD9" s="67">
        <f>'Operating Pro Forma'!F103</f>
        <v>0</v>
      </c>
    </row>
    <row r="10" spans="1:37">
      <c r="B10" t="s">
        <v>974</v>
      </c>
      <c r="C10" s="67">
        <f>'Operating Pro Forma'!G60</f>
        <v>0</v>
      </c>
      <c r="D10" s="67">
        <f>'Operating Pro Forma'!G61</f>
        <v>0</v>
      </c>
      <c r="AB10" s="67">
        <f>'Operating Pro Forma'!G101</f>
        <v>0</v>
      </c>
      <c r="AC10" s="67">
        <f>'Operating Pro Forma'!G102</f>
        <v>0</v>
      </c>
      <c r="AD10" s="73">
        <f>'Operating Pro Forma'!G103</f>
        <v>0</v>
      </c>
    </row>
    <row r="11" spans="1:37">
      <c r="B11" t="s">
        <v>887</v>
      </c>
      <c r="C11" s="67">
        <f>'Operating Pro Forma'!H60</f>
        <v>0</v>
      </c>
      <c r="D11" s="67">
        <f>'Operating Pro Forma'!H61</f>
        <v>0</v>
      </c>
      <c r="AB11" s="67">
        <f>'Operating Pro Forma'!H101</f>
        <v>0</v>
      </c>
      <c r="AC11" s="67">
        <f>'Operating Pro Forma'!H102</f>
        <v>0</v>
      </c>
      <c r="AD11" s="73">
        <f>'Operating Pro Forma'!H103</f>
        <v>0</v>
      </c>
    </row>
    <row r="12" spans="1:37">
      <c r="B12" t="s">
        <v>888</v>
      </c>
      <c r="C12" s="67">
        <f>'Operating Pro Forma'!I60</f>
        <v>0</v>
      </c>
      <c r="D12" s="67">
        <f>'Operating Pro Forma'!I61</f>
        <v>0</v>
      </c>
      <c r="AB12" s="67">
        <f>'Operating Pro Forma'!I101</f>
        <v>0</v>
      </c>
      <c r="AC12" s="67">
        <f>'Operating Pro Forma'!I102</f>
        <v>0</v>
      </c>
      <c r="AD12" s="73">
        <f>'Operating Pro Forma'!I103</f>
        <v>0</v>
      </c>
    </row>
    <row r="13" spans="1:37">
      <c r="B13" t="s">
        <v>889</v>
      </c>
      <c r="C13" s="67">
        <f>'Operating Pro Forma'!J60</f>
        <v>0</v>
      </c>
      <c r="D13" s="67">
        <f>'Operating Pro Forma'!J61</f>
        <v>0</v>
      </c>
      <c r="AB13" s="67">
        <f>'Operating Pro Forma'!J101</f>
        <v>0</v>
      </c>
      <c r="AC13" s="67">
        <f>'Operating Pro Forma'!J102</f>
        <v>0</v>
      </c>
      <c r="AD13" s="73">
        <f>'Operating Pro Forma'!J103</f>
        <v>0</v>
      </c>
    </row>
    <row r="14" spans="1:37">
      <c r="B14" t="s">
        <v>890</v>
      </c>
      <c r="C14" s="67">
        <f>'Operating Pro Forma'!K60</f>
        <v>0</v>
      </c>
      <c r="D14" s="67">
        <f>'Operating Pro Forma'!K61</f>
        <v>0</v>
      </c>
      <c r="AB14" s="67">
        <f>'Operating Pro Forma'!K101</f>
        <v>0</v>
      </c>
      <c r="AC14" s="67">
        <f>'Operating Pro Forma'!K102</f>
        <v>0</v>
      </c>
      <c r="AD14" s="73">
        <f>'Operating Pro Forma'!K103</f>
        <v>0</v>
      </c>
    </row>
    <row r="15" spans="1:37">
      <c r="B15" t="s">
        <v>891</v>
      </c>
      <c r="C15" s="67">
        <f>'Operating Pro Forma'!L60</f>
        <v>0</v>
      </c>
      <c r="D15" s="67">
        <f>'Operating Pro Forma'!L61</f>
        <v>0</v>
      </c>
      <c r="AB15" s="67">
        <f>'Operating Pro Forma'!L101</f>
        <v>0</v>
      </c>
      <c r="AC15" s="67">
        <f>'Operating Pro Forma'!L102</f>
        <v>0</v>
      </c>
      <c r="AD15" s="73">
        <f>'Operating Pro Forma'!L103</f>
        <v>0</v>
      </c>
    </row>
    <row r="16" spans="1:37">
      <c r="B16" t="s">
        <v>892</v>
      </c>
      <c r="C16" s="67">
        <f>'Operating Pro Forma'!M60</f>
        <v>0</v>
      </c>
      <c r="D16" s="67">
        <f>'Operating Pro Forma'!M61</f>
        <v>0</v>
      </c>
      <c r="AB16" s="67">
        <f>'Operating Pro Forma'!M101</f>
        <v>0</v>
      </c>
      <c r="AC16" s="67">
        <f>'Operating Pro Forma'!M102</f>
        <v>0</v>
      </c>
      <c r="AD16" s="73">
        <f>'Operating Pro Forma'!M103</f>
        <v>0</v>
      </c>
    </row>
  </sheetData>
  <sheetProtection algorithmName="SHA-512" hashValue="qa+PdtK9Iw2kJ5QLRCx7q0GoknakINIgGsSOm7MLDjvrfrnXmTI/RVhTt7Cq8juMrLmp79XRQWa6uA+EF3jyJg==" saltValue="JdhwCa80IxrTrcuL8Jeez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1819E-7D49-4F62-B784-5CECEBA6049F}">
  <sheetPr codeName="Sheet3">
    <tabColor rgb="FFFFC000"/>
    <pageSetUpPr fitToPage="1"/>
  </sheetPr>
  <dimension ref="A1:V64"/>
  <sheetViews>
    <sheetView workbookViewId="0">
      <selection sqref="A1:M1"/>
    </sheetView>
  </sheetViews>
  <sheetFormatPr defaultColWidth="8.85546875" defaultRowHeight="15.6"/>
  <cols>
    <col min="1" max="1" width="3.140625" style="555" customWidth="1"/>
    <col min="2" max="2" width="3" style="555" customWidth="1"/>
    <col min="3" max="4" width="3.140625" style="555" customWidth="1"/>
    <col min="5" max="5" width="8.5703125" style="555" customWidth="1"/>
    <col min="6" max="8" width="3" style="555" customWidth="1"/>
    <col min="9" max="9" width="4" style="555" customWidth="1"/>
    <col min="10" max="10" width="0.85546875" style="555" customWidth="1"/>
    <col min="11" max="11" width="18.140625" style="555" customWidth="1"/>
    <col min="12" max="12" width="21.85546875" style="555" customWidth="1"/>
    <col min="13" max="13" width="36.140625" style="555" customWidth="1"/>
    <col min="14" max="14" width="66.5703125" style="554" customWidth="1"/>
    <col min="15" max="15" width="12.140625" style="554" customWidth="1"/>
    <col min="16" max="16" width="3.5703125" style="554" customWidth="1"/>
    <col min="17" max="17" width="3.140625" style="554" customWidth="1"/>
    <col min="18" max="22" width="8.85546875" style="554"/>
    <col min="23" max="16384" width="8.85546875" style="555"/>
  </cols>
  <sheetData>
    <row r="1" spans="1:22" ht="20.100000000000001">
      <c r="A1" s="1383" t="s">
        <v>0</v>
      </c>
      <c r="B1" s="1383"/>
      <c r="C1" s="1383"/>
      <c r="D1" s="1383"/>
      <c r="E1" s="1383"/>
      <c r="F1" s="1383"/>
      <c r="G1" s="1383"/>
      <c r="H1" s="1383"/>
      <c r="I1" s="1383"/>
      <c r="J1" s="1383"/>
      <c r="K1" s="1383"/>
      <c r="L1" s="1383"/>
      <c r="M1" s="1383"/>
    </row>
    <row r="2" spans="1:22" ht="17.45">
      <c r="A2" s="1384" t="s">
        <v>122</v>
      </c>
      <c r="B2" s="1384"/>
      <c r="C2" s="1384"/>
      <c r="D2" s="1384"/>
      <c r="E2" s="1384"/>
      <c r="F2" s="1384"/>
      <c r="G2" s="1384"/>
      <c r="H2" s="1384"/>
      <c r="I2" s="1384"/>
      <c r="J2" s="1384"/>
      <c r="K2" s="1384"/>
      <c r="L2" s="1384"/>
      <c r="M2" s="1384"/>
    </row>
    <row r="3" spans="1:22" ht="15" customHeight="1">
      <c r="A3" s="556"/>
      <c r="B3" s="556"/>
      <c r="C3" s="556"/>
      <c r="D3" s="556"/>
      <c r="E3" s="556"/>
      <c r="F3" s="556"/>
      <c r="G3" s="556"/>
      <c r="H3" s="556"/>
      <c r="I3" s="556"/>
      <c r="J3" s="556"/>
      <c r="K3" s="556"/>
      <c r="L3" s="556"/>
      <c r="M3" s="556"/>
    </row>
    <row r="4" spans="1:22" ht="15" customHeight="1">
      <c r="A4" s="1393" t="s">
        <v>123</v>
      </c>
      <c r="B4" s="1385"/>
      <c r="C4" s="1385"/>
      <c r="D4" s="1385"/>
      <c r="E4" s="1385"/>
      <c r="F4" s="1385"/>
      <c r="G4" s="1385"/>
      <c r="H4" s="1385"/>
      <c r="I4" s="1385"/>
      <c r="J4" s="1385"/>
      <c r="K4" s="1385"/>
      <c r="L4" s="1385"/>
      <c r="M4" s="1385"/>
    </row>
    <row r="5" spans="1:22" ht="15" customHeight="1">
      <c r="A5" s="1385"/>
      <c r="B5" s="1385"/>
      <c r="C5" s="1385"/>
      <c r="D5" s="1385"/>
      <c r="E5" s="1385"/>
      <c r="F5" s="1385"/>
      <c r="G5" s="1385"/>
      <c r="H5" s="1385"/>
      <c r="I5" s="1385"/>
      <c r="J5" s="1385"/>
      <c r="K5" s="1385"/>
      <c r="L5" s="1385"/>
      <c r="M5" s="1385"/>
      <c r="N5" s="555"/>
      <c r="O5" s="555"/>
      <c r="P5" s="555"/>
      <c r="Q5" s="555"/>
      <c r="R5" s="555"/>
      <c r="S5" s="555"/>
      <c r="T5" s="555"/>
      <c r="U5" s="555"/>
      <c r="V5" s="555"/>
    </row>
    <row r="6" spans="1:22" ht="15" customHeight="1">
      <c r="A6" s="1385"/>
      <c r="B6" s="1385"/>
      <c r="C6" s="1385"/>
      <c r="D6" s="1385"/>
      <c r="E6" s="1385"/>
      <c r="F6" s="1385"/>
      <c r="G6" s="1385"/>
      <c r="H6" s="1385"/>
      <c r="I6" s="1385"/>
      <c r="J6" s="1385"/>
      <c r="K6" s="1385"/>
      <c r="L6" s="1385"/>
      <c r="M6" s="1385"/>
      <c r="N6" s="555"/>
      <c r="O6" s="555"/>
      <c r="P6" s="555"/>
      <c r="Q6" s="555"/>
      <c r="R6" s="555"/>
      <c r="S6" s="555"/>
      <c r="T6" s="555"/>
      <c r="U6" s="555"/>
      <c r="V6" s="555"/>
    </row>
    <row r="7" spans="1:22" ht="15" customHeight="1">
      <c r="A7" s="582"/>
      <c r="B7" s="582"/>
      <c r="C7" s="582"/>
      <c r="D7" s="582"/>
      <c r="E7" s="582"/>
      <c r="F7" s="582"/>
      <c r="G7" s="582"/>
      <c r="H7" s="582"/>
      <c r="I7" s="582"/>
      <c r="J7" s="582"/>
      <c r="K7" s="582"/>
      <c r="L7" s="582"/>
      <c r="M7" s="582"/>
      <c r="N7" s="555"/>
      <c r="O7" s="555"/>
      <c r="P7" s="555"/>
      <c r="Q7" s="555"/>
      <c r="R7" s="555"/>
      <c r="S7" s="555"/>
      <c r="T7" s="555"/>
      <c r="U7" s="555"/>
      <c r="V7" s="555"/>
    </row>
    <row r="8" spans="1:22" ht="15" customHeight="1">
      <c r="A8" s="1385" t="s">
        <v>124</v>
      </c>
      <c r="B8" s="1385"/>
      <c r="C8" s="1385"/>
      <c r="D8" s="1385"/>
      <c r="E8" s="1385"/>
      <c r="F8" s="1385"/>
      <c r="G8" s="1385"/>
      <c r="H8" s="1385"/>
      <c r="I8" s="1385"/>
      <c r="J8" s="1385"/>
      <c r="K8" s="1385"/>
      <c r="L8" s="1385"/>
      <c r="M8" s="1385"/>
      <c r="N8" s="555"/>
      <c r="O8" s="555"/>
      <c r="P8" s="555"/>
      <c r="Q8" s="555"/>
      <c r="R8" s="555"/>
      <c r="S8" s="555"/>
      <c r="T8" s="555"/>
      <c r="U8" s="555"/>
      <c r="V8" s="555"/>
    </row>
    <row r="9" spans="1:22" ht="15" customHeight="1">
      <c r="A9" s="1385"/>
      <c r="B9" s="1385"/>
      <c r="C9" s="1385"/>
      <c r="D9" s="1385"/>
      <c r="E9" s="1385"/>
      <c r="F9" s="1385"/>
      <c r="G9" s="1385"/>
      <c r="H9" s="1385"/>
      <c r="I9" s="1385"/>
      <c r="J9" s="1385"/>
      <c r="K9" s="1385"/>
      <c r="L9" s="1385"/>
      <c r="M9" s="1385"/>
      <c r="N9" s="555"/>
      <c r="O9" s="555"/>
      <c r="P9" s="555"/>
      <c r="Q9" s="555"/>
      <c r="R9" s="555"/>
      <c r="S9" s="555"/>
      <c r="T9" s="555"/>
      <c r="U9" s="555"/>
      <c r="V9" s="555"/>
    </row>
    <row r="10" spans="1:22" ht="15" customHeight="1">
      <c r="A10" s="557"/>
      <c r="B10" s="557"/>
      <c r="C10" s="557"/>
      <c r="D10" s="557"/>
      <c r="E10" s="557"/>
      <c r="F10" s="557"/>
      <c r="G10" s="557"/>
      <c r="H10" s="557"/>
      <c r="I10" s="557"/>
      <c r="J10" s="557"/>
      <c r="K10" s="557"/>
      <c r="L10" s="557"/>
      <c r="M10" s="557"/>
      <c r="N10" s="555"/>
      <c r="O10" s="555"/>
      <c r="P10" s="555"/>
      <c r="Q10" s="555"/>
      <c r="R10" s="555"/>
      <c r="S10" s="555"/>
      <c r="T10" s="555"/>
      <c r="U10" s="555"/>
      <c r="V10" s="555"/>
    </row>
    <row r="11" spans="1:22" ht="14.45">
      <c r="A11" s="558" t="s">
        <v>125</v>
      </c>
      <c r="B11" s="559"/>
      <c r="C11" s="559"/>
      <c r="D11" s="559"/>
      <c r="E11" s="559"/>
      <c r="F11" s="560"/>
      <c r="G11" s="561"/>
      <c r="H11" s="561"/>
      <c r="I11" s="561"/>
      <c r="J11" s="561"/>
      <c r="K11" s="561"/>
      <c r="L11" s="561"/>
      <c r="M11" s="561"/>
      <c r="N11" s="555"/>
      <c r="O11" s="555"/>
      <c r="P11" s="555"/>
      <c r="Q11" s="555"/>
      <c r="R11" s="555"/>
      <c r="S11" s="555"/>
      <c r="T11" s="555"/>
      <c r="U11" s="555"/>
      <c r="V11" s="555"/>
    </row>
    <row r="12" spans="1:22" ht="14.45">
      <c r="F12" s="18"/>
      <c r="G12" s="562" t="s">
        <v>126</v>
      </c>
      <c r="I12" s="563"/>
      <c r="J12" s="563"/>
      <c r="K12" s="563"/>
      <c r="L12" s="563"/>
      <c r="M12" s="563"/>
      <c r="N12" s="555"/>
      <c r="O12" s="555"/>
      <c r="P12" s="555"/>
      <c r="Q12" s="555"/>
      <c r="R12" s="555"/>
      <c r="S12" s="555"/>
      <c r="T12" s="555"/>
      <c r="U12" s="555"/>
      <c r="V12" s="555"/>
    </row>
    <row r="13" spans="1:22" ht="14.45">
      <c r="B13" s="563"/>
      <c r="F13" s="563" t="s">
        <v>127</v>
      </c>
      <c r="I13" s="563"/>
      <c r="J13" s="563"/>
      <c r="K13" s="563"/>
      <c r="L13" s="563"/>
      <c r="M13" s="563"/>
      <c r="N13" s="555"/>
      <c r="O13" s="555"/>
      <c r="P13" s="555"/>
      <c r="Q13" s="555"/>
      <c r="R13" s="555"/>
      <c r="S13" s="555"/>
      <c r="T13" s="555"/>
      <c r="U13" s="555"/>
      <c r="V13" s="555"/>
    </row>
    <row r="14" spans="1:22" ht="14.45">
      <c r="B14" s="563"/>
      <c r="F14" s="18"/>
      <c r="G14" s="562" t="s">
        <v>128</v>
      </c>
      <c r="I14" s="563"/>
      <c r="J14" s="563"/>
      <c r="K14" s="563"/>
      <c r="L14" s="563"/>
      <c r="M14" s="563"/>
      <c r="N14" s="555"/>
      <c r="O14" s="555"/>
      <c r="P14" s="555"/>
      <c r="Q14" s="555"/>
      <c r="R14" s="555"/>
      <c r="S14" s="555"/>
      <c r="T14" s="555"/>
      <c r="U14" s="555"/>
      <c r="V14" s="555"/>
    </row>
    <row r="15" spans="1:22" ht="14.45">
      <c r="B15" s="563"/>
      <c r="F15" s="18"/>
      <c r="G15" s="562" t="s">
        <v>129</v>
      </c>
      <c r="I15" s="563"/>
      <c r="J15" s="563"/>
      <c r="K15" s="563"/>
      <c r="L15" s="563"/>
      <c r="M15" s="563"/>
      <c r="N15" s="555"/>
      <c r="O15" s="555"/>
      <c r="P15" s="555"/>
      <c r="Q15" s="555"/>
      <c r="R15" s="555"/>
      <c r="S15" s="555"/>
      <c r="T15" s="555"/>
      <c r="U15" s="555"/>
      <c r="V15" s="555"/>
    </row>
    <row r="16" spans="1:22" ht="14.45">
      <c r="B16" s="563"/>
      <c r="F16" s="18"/>
      <c r="G16" s="562" t="s">
        <v>130</v>
      </c>
      <c r="I16" s="563"/>
      <c r="J16" s="563"/>
      <c r="K16" s="563"/>
      <c r="L16" s="563"/>
      <c r="M16" s="563"/>
      <c r="N16" s="555"/>
      <c r="O16" s="555"/>
      <c r="P16" s="555"/>
      <c r="Q16" s="555"/>
      <c r="R16" s="555"/>
      <c r="S16" s="555"/>
      <c r="T16" s="555"/>
      <c r="U16" s="555"/>
      <c r="V16" s="555"/>
    </row>
    <row r="17" spans="1:22" ht="14.45">
      <c r="B17" s="563"/>
      <c r="F17" s="563"/>
      <c r="G17" s="562"/>
      <c r="I17" s="563"/>
      <c r="J17" s="563"/>
      <c r="K17" s="563"/>
      <c r="L17" s="563"/>
      <c r="M17" s="563"/>
      <c r="N17" s="555"/>
      <c r="O17" s="555"/>
      <c r="P17" s="555"/>
      <c r="Q17" s="555"/>
      <c r="R17" s="555"/>
      <c r="S17" s="555"/>
      <c r="T17" s="555"/>
      <c r="U17" s="555"/>
      <c r="V17" s="555"/>
    </row>
    <row r="18" spans="1:22" ht="14.45">
      <c r="A18" s="558" t="s">
        <v>131</v>
      </c>
      <c r="B18" s="558"/>
      <c r="C18" s="559"/>
      <c r="D18" s="559"/>
      <c r="E18" s="559"/>
      <c r="F18" s="560"/>
      <c r="G18" s="561"/>
      <c r="H18" s="561"/>
      <c r="I18" s="561"/>
      <c r="J18" s="561"/>
      <c r="K18" s="561"/>
      <c r="L18" s="561"/>
      <c r="M18" s="561"/>
      <c r="N18" s="564"/>
      <c r="O18" s="555"/>
      <c r="P18" s="555"/>
      <c r="Q18" s="555"/>
      <c r="R18" s="555"/>
      <c r="S18" s="555"/>
      <c r="T18" s="555"/>
      <c r="U18" s="555"/>
      <c r="V18" s="555"/>
    </row>
    <row r="19" spans="1:22">
      <c r="B19" s="565"/>
      <c r="D19" s="566"/>
      <c r="E19" s="566"/>
      <c r="F19" s="19"/>
      <c r="G19" s="562" t="s">
        <v>7</v>
      </c>
      <c r="H19" s="566"/>
      <c r="I19" s="565"/>
      <c r="J19" s="565"/>
      <c r="K19" s="565"/>
      <c r="L19" s="567"/>
      <c r="M19" s="566"/>
      <c r="O19" s="555"/>
      <c r="P19" s="555"/>
      <c r="Q19" s="555"/>
      <c r="R19" s="555"/>
      <c r="S19" s="555"/>
      <c r="T19" s="555"/>
      <c r="U19" s="555"/>
      <c r="V19" s="555"/>
    </row>
    <row r="20" spans="1:22">
      <c r="B20" s="565"/>
      <c r="D20" s="566"/>
      <c r="E20" s="566"/>
      <c r="F20" s="18"/>
      <c r="G20" s="1394" t="s">
        <v>39</v>
      </c>
      <c r="H20" s="1394"/>
      <c r="I20" s="1394"/>
      <c r="J20" s="1394"/>
      <c r="K20" s="1394"/>
      <c r="L20" s="1394"/>
      <c r="M20" s="1394"/>
      <c r="O20" s="555"/>
      <c r="P20" s="555"/>
      <c r="Q20" s="555"/>
      <c r="R20" s="555"/>
      <c r="S20" s="555"/>
      <c r="T20" s="555"/>
      <c r="U20" s="555"/>
      <c r="V20" s="555"/>
    </row>
    <row r="21" spans="1:22">
      <c r="B21" s="565"/>
      <c r="D21" s="566"/>
      <c r="E21" s="566"/>
      <c r="F21" s="19"/>
      <c r="G21" s="562" t="s">
        <v>40</v>
      </c>
      <c r="H21" s="566"/>
      <c r="I21" s="565"/>
      <c r="J21" s="565"/>
      <c r="K21" s="565"/>
      <c r="L21" s="567"/>
      <c r="M21" s="566"/>
      <c r="O21" s="555"/>
      <c r="P21" s="555"/>
      <c r="Q21" s="555"/>
      <c r="R21" s="555"/>
      <c r="S21" s="555"/>
      <c r="T21" s="555"/>
      <c r="U21" s="555"/>
      <c r="V21" s="555"/>
    </row>
    <row r="22" spans="1:22" ht="14.45">
      <c r="F22" s="19"/>
      <c r="G22" s="555" t="s">
        <v>41</v>
      </c>
      <c r="N22" s="555"/>
      <c r="O22" s="555"/>
      <c r="P22" s="555"/>
      <c r="Q22" s="555"/>
      <c r="R22" s="555"/>
      <c r="S22" s="555"/>
      <c r="T22" s="555"/>
      <c r="U22" s="555"/>
      <c r="V22" s="555"/>
    </row>
    <row r="23" spans="1:22" ht="14.45">
      <c r="B23" s="563"/>
      <c r="F23" s="18"/>
      <c r="G23" s="70" t="s">
        <v>42</v>
      </c>
      <c r="N23" s="555"/>
      <c r="O23" s="555"/>
      <c r="P23" s="555"/>
      <c r="Q23" s="555"/>
      <c r="R23" s="555"/>
      <c r="S23" s="555"/>
      <c r="T23" s="555"/>
      <c r="U23" s="555"/>
      <c r="V23" s="555"/>
    </row>
    <row r="24" spans="1:22" ht="14.45">
      <c r="B24" s="563"/>
      <c r="F24" s="18"/>
      <c r="G24" s="70" t="s">
        <v>46</v>
      </c>
      <c r="N24" s="555"/>
      <c r="O24" s="555"/>
      <c r="P24" s="555"/>
      <c r="Q24" s="555"/>
      <c r="R24" s="555"/>
      <c r="S24" s="555"/>
      <c r="T24" s="555"/>
      <c r="U24" s="555"/>
      <c r="V24" s="555"/>
    </row>
    <row r="25" spans="1:22" ht="14.45">
      <c r="B25" s="563"/>
      <c r="F25" s="18"/>
      <c r="G25" s="555" t="s">
        <v>132</v>
      </c>
      <c r="N25" s="555"/>
      <c r="O25" s="555"/>
      <c r="P25" s="555"/>
      <c r="Q25" s="555"/>
      <c r="R25" s="555"/>
      <c r="S25" s="555"/>
      <c r="T25" s="555"/>
      <c r="U25" s="555"/>
      <c r="V25" s="555"/>
    </row>
    <row r="26" spans="1:22" ht="14.45">
      <c r="B26" s="563"/>
      <c r="F26" s="18"/>
      <c r="G26" s="555" t="s">
        <v>65</v>
      </c>
      <c r="N26" s="555"/>
      <c r="O26" s="555"/>
      <c r="P26" s="555"/>
      <c r="Q26" s="555"/>
      <c r="R26" s="555"/>
      <c r="S26" s="555"/>
      <c r="T26" s="555"/>
      <c r="U26" s="555"/>
      <c r="V26" s="555"/>
    </row>
    <row r="27" spans="1:22" ht="14.45">
      <c r="B27" s="563"/>
      <c r="F27" s="18"/>
      <c r="G27" s="555" t="s">
        <v>66</v>
      </c>
      <c r="N27" s="555"/>
      <c r="O27" s="555"/>
      <c r="P27" s="555"/>
      <c r="Q27" s="555"/>
      <c r="R27" s="555"/>
      <c r="S27" s="555"/>
      <c r="T27" s="555"/>
      <c r="U27" s="555"/>
      <c r="V27" s="555"/>
    </row>
    <row r="28" spans="1:22" ht="14.45">
      <c r="B28" s="563"/>
      <c r="F28" s="18"/>
      <c r="G28" s="555" t="s">
        <v>133</v>
      </c>
      <c r="N28" s="555"/>
      <c r="O28" s="555"/>
      <c r="P28" s="555"/>
      <c r="Q28" s="555"/>
      <c r="R28" s="555"/>
      <c r="S28" s="555"/>
      <c r="T28" s="555"/>
      <c r="U28" s="555"/>
      <c r="V28" s="555"/>
    </row>
    <row r="29" spans="1:22" ht="14.45">
      <c r="B29" s="563"/>
      <c r="F29" s="93"/>
      <c r="G29" s="555" t="s">
        <v>134</v>
      </c>
      <c r="N29" s="555"/>
      <c r="O29" s="555"/>
      <c r="P29" s="555"/>
      <c r="Q29" s="555"/>
      <c r="R29" s="555"/>
      <c r="S29" s="555"/>
      <c r="T29" s="555"/>
      <c r="U29" s="555"/>
      <c r="V29" s="555"/>
    </row>
    <row r="30" spans="1:22" ht="14.45">
      <c r="B30" s="568" t="s">
        <v>9</v>
      </c>
      <c r="C30" s="569"/>
      <c r="D30" s="569"/>
      <c r="E30" s="569"/>
      <c r="F30" s="20"/>
      <c r="G30" s="569" t="s">
        <v>19</v>
      </c>
      <c r="H30" s="569"/>
      <c r="I30" s="569"/>
      <c r="J30" s="569"/>
      <c r="K30" s="569"/>
      <c r="L30" s="569"/>
      <c r="M30" s="569"/>
      <c r="N30" s="555"/>
      <c r="O30" s="555"/>
      <c r="P30" s="555"/>
      <c r="Q30" s="555"/>
      <c r="R30" s="555"/>
      <c r="S30" s="555"/>
      <c r="T30" s="555"/>
      <c r="U30" s="555"/>
      <c r="V30" s="555"/>
    </row>
    <row r="31" spans="1:22" ht="14.45">
      <c r="G31" s="570"/>
      <c r="H31" s="570"/>
      <c r="I31" s="570"/>
      <c r="J31" s="570"/>
      <c r="K31" s="570"/>
      <c r="L31" s="570"/>
      <c r="M31" s="570"/>
      <c r="N31" s="555"/>
      <c r="O31" s="555"/>
      <c r="P31" s="555"/>
      <c r="Q31" s="555"/>
      <c r="R31" s="555"/>
      <c r="S31" s="555"/>
      <c r="T31" s="555"/>
      <c r="U31" s="555"/>
      <c r="V31" s="555"/>
    </row>
    <row r="32" spans="1:22" ht="14.45">
      <c r="A32" s="558" t="s">
        <v>135</v>
      </c>
      <c r="B32" s="559"/>
      <c r="C32" s="559"/>
      <c r="D32" s="559"/>
      <c r="E32" s="559"/>
      <c r="F32" s="560"/>
      <c r="G32" s="561"/>
      <c r="H32" s="561"/>
      <c r="I32" s="561"/>
      <c r="J32" s="561"/>
      <c r="K32" s="561"/>
      <c r="L32" s="561"/>
      <c r="M32" s="561"/>
      <c r="N32" s="555"/>
      <c r="O32" s="555"/>
      <c r="P32" s="555"/>
      <c r="Q32" s="555"/>
      <c r="R32" s="555"/>
      <c r="S32" s="555"/>
      <c r="T32" s="555"/>
      <c r="U32" s="555"/>
      <c r="V32" s="555"/>
    </row>
    <row r="33" spans="2:22" ht="14.45">
      <c r="B33" s="563"/>
      <c r="F33" s="19"/>
      <c r="G33" s="555" t="s">
        <v>24</v>
      </c>
      <c r="H33" s="562"/>
      <c r="J33" s="563"/>
      <c r="K33" s="563"/>
      <c r="L33" s="563"/>
      <c r="M33" s="563"/>
      <c r="N33" s="555"/>
      <c r="O33" s="555"/>
      <c r="P33" s="555"/>
      <c r="Q33" s="555"/>
      <c r="R33" s="555"/>
      <c r="S33" s="555"/>
      <c r="T33" s="555"/>
      <c r="U33" s="555"/>
      <c r="V33" s="555"/>
    </row>
    <row r="34" spans="2:22" ht="14.45">
      <c r="B34" s="563"/>
      <c r="F34" s="18"/>
      <c r="G34" s="555" t="s">
        <v>33</v>
      </c>
      <c r="N34" s="555"/>
      <c r="O34" s="555"/>
      <c r="P34" s="555"/>
      <c r="Q34" s="555"/>
      <c r="R34" s="555"/>
      <c r="S34" s="555"/>
      <c r="T34" s="555"/>
      <c r="U34" s="555"/>
      <c r="V34" s="555"/>
    </row>
    <row r="35" spans="2:22" ht="14.45">
      <c r="B35" s="563"/>
      <c r="F35" s="18"/>
      <c r="G35" s="1382" t="s">
        <v>136</v>
      </c>
      <c r="H35" s="1382"/>
      <c r="I35" s="1382"/>
      <c r="J35" s="1382"/>
      <c r="K35" s="1382"/>
      <c r="L35" s="1382"/>
      <c r="M35" s="1382"/>
      <c r="N35" s="555"/>
      <c r="O35" s="555"/>
      <c r="P35" s="555"/>
      <c r="Q35" s="555"/>
      <c r="R35" s="555"/>
      <c r="S35" s="555"/>
      <c r="T35" s="555"/>
      <c r="U35" s="555"/>
      <c r="V35" s="555"/>
    </row>
    <row r="36" spans="2:22" ht="14.45">
      <c r="F36" s="571"/>
      <c r="G36" s="571"/>
      <c r="H36" s="571"/>
      <c r="I36" s="571"/>
      <c r="J36" s="571"/>
      <c r="K36" s="571"/>
      <c r="L36" s="571"/>
      <c r="M36" s="571"/>
      <c r="N36" s="555"/>
      <c r="O36" s="555"/>
      <c r="P36" s="555"/>
      <c r="Q36" s="555"/>
      <c r="R36" s="555"/>
      <c r="S36" s="555"/>
      <c r="T36" s="555"/>
      <c r="U36" s="555"/>
      <c r="V36" s="555"/>
    </row>
    <row r="37" spans="2:22" ht="15.75" customHeight="1">
      <c r="N37" s="555"/>
      <c r="O37" s="555"/>
      <c r="P37" s="555"/>
      <c r="Q37" s="555"/>
      <c r="R37" s="555"/>
      <c r="S37" s="555"/>
      <c r="T37" s="555"/>
      <c r="U37" s="555"/>
      <c r="V37" s="555"/>
    </row>
    <row r="38" spans="2:22" ht="15.75" customHeight="1">
      <c r="N38" s="555"/>
      <c r="O38" s="555"/>
      <c r="P38" s="555"/>
      <c r="Q38" s="555"/>
      <c r="R38" s="555"/>
      <c r="S38" s="555"/>
      <c r="T38" s="555"/>
      <c r="U38" s="555"/>
      <c r="V38" s="555"/>
    </row>
    <row r="39" spans="2:22" ht="15.75" customHeight="1">
      <c r="N39" s="555"/>
      <c r="O39" s="555"/>
      <c r="P39" s="555"/>
      <c r="Q39" s="555"/>
      <c r="R39" s="555"/>
      <c r="S39" s="555"/>
      <c r="T39" s="555"/>
      <c r="U39" s="555"/>
      <c r="V39" s="555"/>
    </row>
    <row r="40" spans="2:22" ht="15.75" customHeight="1">
      <c r="N40" s="555"/>
      <c r="O40" s="555"/>
      <c r="P40" s="555"/>
      <c r="Q40" s="555"/>
      <c r="R40" s="555"/>
      <c r="S40" s="555"/>
      <c r="T40" s="555"/>
      <c r="U40" s="555"/>
      <c r="V40" s="555"/>
    </row>
    <row r="41" spans="2:22" ht="15.75" customHeight="1">
      <c r="N41" s="555"/>
      <c r="O41" s="555"/>
      <c r="P41" s="555"/>
      <c r="Q41" s="555"/>
      <c r="R41" s="555"/>
      <c r="S41" s="555"/>
      <c r="T41" s="555"/>
      <c r="U41" s="555"/>
      <c r="V41" s="555"/>
    </row>
    <row r="42" spans="2:22" ht="15.75" customHeight="1">
      <c r="N42" s="555"/>
      <c r="O42" s="555"/>
      <c r="P42" s="555"/>
      <c r="Q42" s="555"/>
      <c r="R42" s="555"/>
      <c r="S42" s="555"/>
      <c r="T42" s="555"/>
      <c r="U42" s="555"/>
      <c r="V42" s="555"/>
    </row>
    <row r="43" spans="2:22">
      <c r="F43" s="554"/>
      <c r="G43" s="554"/>
      <c r="H43" s="554"/>
      <c r="I43" s="554"/>
      <c r="J43" s="554"/>
      <c r="K43" s="554"/>
      <c r="L43" s="554"/>
      <c r="M43" s="554"/>
      <c r="N43" s="555"/>
      <c r="O43" s="555"/>
      <c r="P43" s="555"/>
      <c r="Q43" s="555"/>
      <c r="R43" s="555"/>
      <c r="S43" s="555"/>
      <c r="T43" s="555"/>
      <c r="U43" s="555"/>
      <c r="V43" s="555"/>
    </row>
    <row r="44" spans="2:22">
      <c r="F44" s="554"/>
      <c r="G44" s="554"/>
      <c r="H44" s="554"/>
      <c r="I44" s="554"/>
      <c r="J44" s="554"/>
      <c r="K44" s="554"/>
      <c r="L44" s="554"/>
      <c r="M44" s="554"/>
      <c r="N44" s="555"/>
      <c r="O44" s="555"/>
      <c r="P44" s="555"/>
      <c r="Q44" s="555"/>
      <c r="R44" s="555"/>
      <c r="S44" s="555"/>
      <c r="T44" s="555"/>
      <c r="U44" s="555"/>
      <c r="V44" s="555"/>
    </row>
    <row r="45" spans="2:22">
      <c r="F45" s="554"/>
      <c r="G45" s="554"/>
      <c r="H45" s="554"/>
      <c r="I45" s="554"/>
      <c r="J45" s="554"/>
      <c r="K45" s="554"/>
      <c r="L45" s="554"/>
      <c r="M45" s="554"/>
      <c r="N45" s="555"/>
      <c r="O45" s="555"/>
      <c r="P45" s="555"/>
      <c r="Q45" s="555"/>
      <c r="R45" s="555"/>
      <c r="S45" s="555"/>
      <c r="T45" s="555"/>
      <c r="U45" s="555"/>
      <c r="V45" s="555"/>
    </row>
    <row r="46" spans="2:22">
      <c r="F46" s="554"/>
      <c r="G46" s="554"/>
      <c r="H46" s="554"/>
      <c r="I46" s="554"/>
      <c r="J46" s="554"/>
      <c r="K46" s="554"/>
      <c r="L46" s="554"/>
      <c r="M46" s="554"/>
      <c r="N46" s="555"/>
      <c r="O46" s="555"/>
      <c r="P46" s="555"/>
      <c r="Q46" s="555"/>
      <c r="R46" s="555"/>
      <c r="S46" s="555"/>
      <c r="T46" s="555"/>
      <c r="U46" s="555"/>
      <c r="V46" s="555"/>
    </row>
    <row r="47" spans="2:22">
      <c r="F47" s="554"/>
      <c r="G47" s="554"/>
      <c r="H47" s="554"/>
      <c r="I47" s="554"/>
      <c r="J47" s="554"/>
      <c r="K47" s="554"/>
      <c r="L47" s="554"/>
      <c r="M47" s="554"/>
      <c r="N47" s="555"/>
      <c r="O47" s="555"/>
      <c r="P47" s="555"/>
      <c r="Q47" s="555"/>
      <c r="R47" s="555"/>
      <c r="S47" s="555"/>
      <c r="T47" s="555"/>
      <c r="U47" s="555"/>
      <c r="V47" s="555"/>
    </row>
    <row r="48" spans="2:22">
      <c r="F48" s="554"/>
      <c r="G48" s="554"/>
      <c r="H48" s="554"/>
      <c r="I48" s="554"/>
      <c r="J48" s="554"/>
      <c r="K48" s="554"/>
      <c r="L48" s="554"/>
      <c r="M48" s="554"/>
      <c r="N48" s="555"/>
      <c r="O48" s="555"/>
      <c r="P48" s="555"/>
      <c r="Q48" s="555"/>
      <c r="R48" s="555"/>
      <c r="S48" s="555"/>
      <c r="T48" s="555"/>
      <c r="U48" s="555"/>
      <c r="V48" s="555"/>
    </row>
    <row r="49" spans="1:22">
      <c r="F49" s="554"/>
      <c r="G49" s="554"/>
      <c r="H49" s="554"/>
      <c r="I49" s="554"/>
      <c r="J49" s="554"/>
      <c r="K49" s="554"/>
      <c r="L49" s="554"/>
      <c r="M49" s="554"/>
      <c r="N49" s="555"/>
      <c r="O49" s="555"/>
      <c r="P49" s="555"/>
      <c r="Q49" s="555"/>
      <c r="R49" s="555"/>
      <c r="S49" s="555"/>
      <c r="T49" s="555"/>
      <c r="U49" s="555"/>
      <c r="V49" s="555"/>
    </row>
    <row r="50" spans="1:22">
      <c r="F50" s="554"/>
      <c r="G50" s="554"/>
      <c r="H50" s="554"/>
      <c r="I50" s="554"/>
      <c r="J50" s="554"/>
      <c r="K50" s="554"/>
      <c r="L50" s="554"/>
      <c r="M50" s="554"/>
      <c r="N50" s="555"/>
      <c r="O50" s="555"/>
      <c r="P50" s="555"/>
      <c r="Q50" s="555"/>
      <c r="R50" s="555"/>
      <c r="S50" s="555"/>
      <c r="T50" s="555"/>
      <c r="U50" s="555"/>
      <c r="V50" s="555"/>
    </row>
    <row r="51" spans="1:22" s="554" customFormat="1">
      <c r="A51" s="555"/>
      <c r="B51" s="555"/>
      <c r="C51" s="555"/>
      <c r="D51" s="555"/>
      <c r="E51" s="555"/>
    </row>
    <row r="52" spans="1:22" s="554" customFormat="1">
      <c r="A52" s="555"/>
      <c r="B52" s="555"/>
      <c r="C52" s="555"/>
      <c r="D52" s="555"/>
      <c r="E52" s="555"/>
    </row>
    <row r="53" spans="1:22" s="554" customFormat="1">
      <c r="A53" s="555"/>
      <c r="B53" s="555"/>
      <c r="C53" s="555"/>
      <c r="D53" s="555"/>
      <c r="E53" s="555"/>
    </row>
    <row r="54" spans="1:22" s="554" customFormat="1">
      <c r="A54" s="555"/>
      <c r="B54" s="555"/>
      <c r="C54" s="555"/>
      <c r="D54" s="555"/>
      <c r="E54" s="555"/>
    </row>
    <row r="55" spans="1:22" s="554" customFormat="1">
      <c r="A55" s="555"/>
      <c r="B55" s="555"/>
      <c r="C55" s="555"/>
      <c r="D55" s="555"/>
      <c r="E55" s="555"/>
    </row>
    <row r="56" spans="1:22" s="554" customFormat="1">
      <c r="A56" s="555"/>
      <c r="B56" s="555"/>
      <c r="C56" s="555"/>
      <c r="D56" s="555"/>
      <c r="E56" s="555"/>
    </row>
    <row r="57" spans="1:22" s="554" customFormat="1">
      <c r="A57" s="555"/>
      <c r="B57" s="555"/>
      <c r="C57" s="555"/>
      <c r="D57" s="555"/>
      <c r="E57" s="555"/>
    </row>
    <row r="58" spans="1:22" s="554" customFormat="1">
      <c r="A58" s="555"/>
      <c r="B58" s="555"/>
      <c r="C58" s="555"/>
      <c r="D58" s="555"/>
      <c r="E58" s="555"/>
    </row>
    <row r="59" spans="1:22" s="554" customFormat="1">
      <c r="A59" s="555"/>
      <c r="B59" s="555"/>
      <c r="C59" s="555"/>
      <c r="D59" s="555"/>
      <c r="E59" s="555"/>
    </row>
    <row r="60" spans="1:22" s="554" customFormat="1">
      <c r="A60" s="555"/>
      <c r="B60" s="555"/>
      <c r="C60" s="555"/>
      <c r="D60" s="555"/>
      <c r="E60" s="555"/>
    </row>
    <row r="61" spans="1:22" s="554" customFormat="1">
      <c r="A61" s="555"/>
      <c r="B61" s="555"/>
      <c r="C61" s="555"/>
      <c r="D61" s="555"/>
      <c r="E61" s="555"/>
    </row>
    <row r="62" spans="1:22" s="554" customFormat="1">
      <c r="A62" s="555"/>
      <c r="B62" s="555"/>
      <c r="C62" s="555"/>
      <c r="D62" s="555"/>
      <c r="E62" s="555"/>
    </row>
    <row r="63" spans="1:22" s="554" customFormat="1">
      <c r="A63" s="555"/>
      <c r="B63" s="555"/>
      <c r="C63" s="555"/>
      <c r="D63" s="555"/>
      <c r="E63" s="555"/>
    </row>
    <row r="64" spans="1:22">
      <c r="F64" s="554"/>
      <c r="G64" s="554"/>
      <c r="H64" s="554"/>
      <c r="I64" s="554"/>
      <c r="J64" s="554"/>
      <c r="K64" s="554"/>
      <c r="L64" s="554"/>
      <c r="M64" s="554"/>
      <c r="N64" s="555"/>
      <c r="O64" s="555"/>
      <c r="P64" s="555"/>
      <c r="Q64" s="555"/>
      <c r="R64" s="555"/>
      <c r="S64" s="555"/>
      <c r="T64" s="555"/>
      <c r="U64" s="555"/>
      <c r="V64" s="555"/>
    </row>
  </sheetData>
  <sheetProtection algorithmName="SHA-512" hashValue="vPQjm8duFKaym4bK7QtBMIyT73zya2A/Rgc9+6EWYm8/UUGh19PP5nSMVc1WDV1Hd3LGJIoLQAgLi2UnFnFNmA==" saltValue="WIhYJEt2k78ZNRgKCRlqLA==" spinCount="100000" sheet="1"/>
  <mergeCells count="6">
    <mergeCell ref="A1:M1"/>
    <mergeCell ref="A2:M2"/>
    <mergeCell ref="A4:M6"/>
    <mergeCell ref="G20:M20"/>
    <mergeCell ref="G35:M35"/>
    <mergeCell ref="A8:M9"/>
  </mergeCells>
  <pageMargins left="0.7" right="0.7" top="0.75" bottom="0.75" header="0.3" footer="0.3"/>
  <pageSetup scale="81" fitToHeight="0" orientation="portrait" r:id="rId1"/>
  <headerFooter differentFirst="1">
    <oddFooter>&amp;R&amp;P of &amp;N</oddFooter>
    <firstFooter>&amp;R&amp;P of &amp;N</first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AC5CF-016E-402F-8BA6-E8A68114CC9A}">
  <sheetPr codeName="Sheet9"/>
  <dimension ref="B8:Z65"/>
  <sheetViews>
    <sheetView showGridLines="0" zoomScaleNormal="100" workbookViewId="0"/>
  </sheetViews>
  <sheetFormatPr defaultColWidth="9.140625" defaultRowHeight="14.45"/>
  <cols>
    <col min="1" max="2" width="1.5703125" customWidth="1"/>
    <col min="3" max="3" width="20" customWidth="1"/>
    <col min="4" max="4" width="11.5703125" bestFit="1" customWidth="1"/>
    <col min="5" max="5" width="14.42578125" customWidth="1"/>
    <col min="6" max="6" width="9.5703125" bestFit="1" customWidth="1"/>
    <col min="9" max="9" width="7.42578125" bestFit="1" customWidth="1"/>
    <col min="10" max="10" width="7.42578125" customWidth="1"/>
    <col min="11" max="11" width="10.5703125" bestFit="1" customWidth="1"/>
    <col min="12" max="12" width="12.5703125" bestFit="1" customWidth="1"/>
    <col min="13" max="13" width="2.85546875" customWidth="1"/>
    <col min="14" max="14" width="11.42578125" customWidth="1"/>
    <col min="15" max="17" width="10" bestFit="1" customWidth="1"/>
    <col min="18" max="18" width="11.140625" bestFit="1" customWidth="1"/>
    <col min="19" max="19" width="1.5703125" customWidth="1"/>
  </cols>
  <sheetData>
    <row r="8" spans="2:19" ht="9" customHeight="1" thickBot="1"/>
    <row r="9" spans="2:19" ht="9" customHeight="1">
      <c r="B9" s="381"/>
      <c r="C9" s="382"/>
      <c r="D9" s="382"/>
      <c r="E9" s="383"/>
      <c r="F9" s="383"/>
      <c r="G9" s="384"/>
      <c r="H9" s="385"/>
      <c r="I9" s="385"/>
      <c r="J9" s="385"/>
      <c r="K9" s="386"/>
      <c r="L9" s="384"/>
      <c r="M9" s="384"/>
      <c r="N9" s="387"/>
      <c r="O9" s="383"/>
      <c r="P9" s="384"/>
      <c r="Q9" s="384"/>
      <c r="R9" s="384"/>
      <c r="S9" s="388"/>
    </row>
    <row r="10" spans="2:19" ht="18.600000000000001">
      <c r="B10" s="389"/>
      <c r="C10" s="1749" t="s">
        <v>975</v>
      </c>
      <c r="D10" s="1749"/>
      <c r="E10" s="1749"/>
      <c r="F10" s="1749"/>
      <c r="G10" s="1749"/>
      <c r="H10" s="1749"/>
      <c r="I10" s="1749"/>
      <c r="J10" s="1749"/>
      <c r="K10" s="1749"/>
      <c r="L10" s="1749"/>
      <c r="M10" s="1749"/>
      <c r="N10" s="1749"/>
      <c r="O10" s="1749"/>
      <c r="P10" s="1749"/>
      <c r="Q10" s="1749"/>
      <c r="R10" s="1749"/>
      <c r="S10" s="376"/>
    </row>
    <row r="11" spans="2:19">
      <c r="B11" s="389"/>
      <c r="C11" s="377"/>
      <c r="D11" s="377"/>
      <c r="E11" s="390"/>
      <c r="F11" s="390"/>
      <c r="G11" s="391"/>
      <c r="H11" s="392"/>
      <c r="I11" s="392"/>
      <c r="J11" s="392"/>
      <c r="K11" s="393"/>
      <c r="L11" s="391"/>
      <c r="M11" s="391"/>
      <c r="N11" s="394"/>
      <c r="O11" s="390"/>
      <c r="P11" s="391"/>
      <c r="Q11" s="391"/>
      <c r="R11" s="377"/>
      <c r="S11" s="376"/>
    </row>
    <row r="12" spans="2:19" ht="15" thickBot="1">
      <c r="B12" s="389"/>
      <c r="C12" s="1607">
        <f>'Sources and Uses'!F13</f>
        <v>0</v>
      </c>
      <c r="D12" s="1608"/>
      <c r="E12" s="1608"/>
      <c r="F12" s="1608"/>
      <c r="G12" s="1608"/>
      <c r="H12" s="1608"/>
      <c r="I12" s="1608"/>
      <c r="J12" s="1608"/>
      <c r="K12" s="1608"/>
      <c r="L12" s="1608"/>
      <c r="O12" s="377"/>
      <c r="P12" s="377"/>
      <c r="Q12" s="377"/>
      <c r="R12" s="377"/>
      <c r="S12" s="395"/>
    </row>
    <row r="13" spans="2:19" ht="15" thickBot="1">
      <c r="B13" s="389"/>
      <c r="M13" s="396"/>
      <c r="S13" s="376"/>
    </row>
    <row r="14" spans="2:19" ht="15.95" thickBot="1">
      <c r="B14" s="389"/>
      <c r="C14" s="1609" t="s">
        <v>976</v>
      </c>
      <c r="D14" s="1610"/>
      <c r="E14" s="1610"/>
      <c r="F14" s="1610"/>
      <c r="G14" s="1610"/>
      <c r="H14" s="1610"/>
      <c r="I14" s="1610"/>
      <c r="J14" s="1610"/>
      <c r="K14" s="1610"/>
      <c r="L14" s="1611"/>
      <c r="M14" s="396"/>
      <c r="N14" s="1612" t="s">
        <v>977</v>
      </c>
      <c r="O14" s="1613"/>
      <c r="P14" s="1613"/>
      <c r="Q14" s="1613"/>
      <c r="R14" s="1614"/>
      <c r="S14" s="376"/>
    </row>
    <row r="15" spans="2:19" ht="78.95" thickBot="1">
      <c r="B15" s="397"/>
      <c r="C15" s="398" t="s">
        <v>978</v>
      </c>
      <c r="D15" s="399" t="s">
        <v>979</v>
      </c>
      <c r="E15" s="399" t="s">
        <v>980</v>
      </c>
      <c r="F15" s="400" t="s">
        <v>981</v>
      </c>
      <c r="G15" s="401" t="s">
        <v>982</v>
      </c>
      <c r="H15" s="400" t="s">
        <v>983</v>
      </c>
      <c r="I15" s="402" t="s">
        <v>984</v>
      </c>
      <c r="J15" s="400" t="s">
        <v>985</v>
      </c>
      <c r="K15" s="401" t="s">
        <v>986</v>
      </c>
      <c r="L15" s="403" t="s">
        <v>987</v>
      </c>
      <c r="M15" s="396"/>
      <c r="N15" s="404" t="s">
        <v>988</v>
      </c>
      <c r="O15" s="585" t="str">
        <f>IF('Operating Subsidies'!C36="", "Enter Source Name in Operating Subsidies", 'Operating Subsidies'!C36)</f>
        <v>Enter Source Name in Operating Subsidies</v>
      </c>
      <c r="P15" s="585" t="str">
        <f>IF('Operating Subsidies'!C37="", "Enter Source Name in Operating Subsidies", 'Operating Subsidies'!C37)</f>
        <v>Enter Source Name in Operating Subsidies</v>
      </c>
      <c r="Q15" s="585" t="str">
        <f>IF('Operating Subsidies'!C38="", "Enter Source Name in Operating Subsidies", 'Operating Subsidies'!C38)</f>
        <v>Enter Source Name in Operating Subsidies</v>
      </c>
      <c r="R15" s="585" t="str">
        <f>IF('Operating Subsidies'!C39="", "Enter Source Name in Operating Subsidies", 'Operating Subsidies'!C39)</f>
        <v>Enter Source Name in Operating Subsidies</v>
      </c>
      <c r="S15" s="376"/>
    </row>
    <row r="16" spans="2:19">
      <c r="B16" s="397"/>
      <c r="C16" s="120"/>
      <c r="D16" s="121" t="s">
        <v>989</v>
      </c>
      <c r="E16" s="122"/>
      <c r="F16" s="123">
        <v>100000</v>
      </c>
      <c r="G16" s="124">
        <v>0.5</v>
      </c>
      <c r="H16" s="405">
        <f>F16*G16</f>
        <v>50000</v>
      </c>
      <c r="I16" s="124" t="s">
        <v>989</v>
      </c>
      <c r="J16" s="124">
        <v>0</v>
      </c>
      <c r="K16" s="406">
        <f>H16*J16</f>
        <v>0</v>
      </c>
      <c r="L16" s="407">
        <f>H16+K16</f>
        <v>50000</v>
      </c>
      <c r="M16" s="408"/>
      <c r="N16" s="125">
        <v>0</v>
      </c>
      <c r="O16" s="123">
        <v>0</v>
      </c>
      <c r="P16" s="123">
        <v>0</v>
      </c>
      <c r="Q16" s="126">
        <v>0</v>
      </c>
      <c r="R16" s="127">
        <v>0</v>
      </c>
      <c r="S16" s="409"/>
    </row>
    <row r="17" spans="2:22">
      <c r="B17" s="389"/>
      <c r="C17" s="128"/>
      <c r="D17" s="129"/>
      <c r="E17" s="130"/>
      <c r="F17" s="131"/>
      <c r="G17" s="132"/>
      <c r="H17" s="410">
        <f t="shared" ref="H17:H24" si="0">F17*G17</f>
        <v>0</v>
      </c>
      <c r="I17" s="132"/>
      <c r="J17" s="133">
        <v>0</v>
      </c>
      <c r="K17" s="411">
        <f t="shared" ref="K17:K24" si="1">H17*J17</f>
        <v>0</v>
      </c>
      <c r="L17" s="412">
        <f>H17+K17</f>
        <v>0</v>
      </c>
      <c r="M17" s="408"/>
      <c r="N17" s="134">
        <v>0</v>
      </c>
      <c r="O17" s="131">
        <v>0</v>
      </c>
      <c r="P17" s="131">
        <v>0</v>
      </c>
      <c r="Q17" s="135">
        <v>0</v>
      </c>
      <c r="R17" s="136">
        <v>0</v>
      </c>
      <c r="S17" s="413"/>
    </row>
    <row r="18" spans="2:22">
      <c r="B18" s="389"/>
      <c r="C18" s="128"/>
      <c r="D18" s="129"/>
      <c r="E18" s="130"/>
      <c r="F18" s="131"/>
      <c r="G18" s="132"/>
      <c r="H18" s="410">
        <f t="shared" si="0"/>
        <v>0</v>
      </c>
      <c r="I18" s="132"/>
      <c r="J18" s="132">
        <v>0</v>
      </c>
      <c r="K18" s="414">
        <f t="shared" si="1"/>
        <v>0</v>
      </c>
      <c r="L18" s="412">
        <f t="shared" ref="L18:L24" si="2">H18+K18</f>
        <v>0</v>
      </c>
      <c r="M18" s="408"/>
      <c r="N18" s="134">
        <v>0</v>
      </c>
      <c r="O18" s="131">
        <v>0</v>
      </c>
      <c r="P18" s="131">
        <v>0</v>
      </c>
      <c r="Q18" s="135">
        <v>0</v>
      </c>
      <c r="R18" s="136">
        <v>0</v>
      </c>
      <c r="S18" s="376"/>
    </row>
    <row r="19" spans="2:22">
      <c r="B19" s="389"/>
      <c r="C19" s="128"/>
      <c r="D19" s="129"/>
      <c r="E19" s="130"/>
      <c r="F19" s="131"/>
      <c r="G19" s="132"/>
      <c r="H19" s="410">
        <f t="shared" si="0"/>
        <v>0</v>
      </c>
      <c r="I19" s="132"/>
      <c r="J19" s="132">
        <v>0</v>
      </c>
      <c r="K19" s="411">
        <f t="shared" si="1"/>
        <v>0</v>
      </c>
      <c r="L19" s="412">
        <f t="shared" si="2"/>
        <v>0</v>
      </c>
      <c r="M19" s="408"/>
      <c r="N19" s="134">
        <v>0</v>
      </c>
      <c r="O19" s="131">
        <v>0</v>
      </c>
      <c r="P19" s="131">
        <v>0</v>
      </c>
      <c r="Q19" s="135">
        <v>0</v>
      </c>
      <c r="R19" s="136">
        <v>0</v>
      </c>
      <c r="S19" s="376"/>
    </row>
    <row r="20" spans="2:22">
      <c r="B20" s="389"/>
      <c r="C20" s="128"/>
      <c r="D20" s="129"/>
      <c r="E20" s="130"/>
      <c r="F20" s="131"/>
      <c r="G20" s="132"/>
      <c r="H20" s="410">
        <f t="shared" si="0"/>
        <v>0</v>
      </c>
      <c r="I20" s="132"/>
      <c r="J20" s="132">
        <v>0</v>
      </c>
      <c r="K20" s="411">
        <f t="shared" si="1"/>
        <v>0</v>
      </c>
      <c r="L20" s="412">
        <f>H20+K20</f>
        <v>0</v>
      </c>
      <c r="M20" s="408"/>
      <c r="N20" s="134">
        <v>0</v>
      </c>
      <c r="O20" s="131">
        <v>0</v>
      </c>
      <c r="P20" s="131">
        <v>0</v>
      </c>
      <c r="Q20" s="135">
        <v>0</v>
      </c>
      <c r="R20" s="136">
        <v>0</v>
      </c>
      <c r="S20" s="376"/>
    </row>
    <row r="21" spans="2:22">
      <c r="B21" s="389"/>
      <c r="C21" s="128"/>
      <c r="D21" s="129"/>
      <c r="E21" s="130"/>
      <c r="F21" s="131"/>
      <c r="G21" s="132"/>
      <c r="H21" s="410">
        <f t="shared" si="0"/>
        <v>0</v>
      </c>
      <c r="I21" s="132"/>
      <c r="J21" s="132">
        <v>0</v>
      </c>
      <c r="K21" s="411">
        <f t="shared" si="1"/>
        <v>0</v>
      </c>
      <c r="L21" s="412">
        <f t="shared" si="2"/>
        <v>0</v>
      </c>
      <c r="M21" s="408"/>
      <c r="N21" s="134">
        <v>0</v>
      </c>
      <c r="O21" s="131">
        <v>0</v>
      </c>
      <c r="P21" s="131">
        <v>0</v>
      </c>
      <c r="Q21" s="135">
        <v>0</v>
      </c>
      <c r="R21" s="136">
        <v>0</v>
      </c>
      <c r="S21" s="376"/>
    </row>
    <row r="22" spans="2:22">
      <c r="B22" s="389"/>
      <c r="C22" s="128"/>
      <c r="D22" s="129"/>
      <c r="E22" s="130"/>
      <c r="F22" s="131"/>
      <c r="G22" s="132"/>
      <c r="H22" s="410">
        <f t="shared" si="0"/>
        <v>0</v>
      </c>
      <c r="I22" s="132"/>
      <c r="J22" s="132">
        <v>0</v>
      </c>
      <c r="K22" s="411">
        <f t="shared" si="1"/>
        <v>0</v>
      </c>
      <c r="L22" s="412">
        <f t="shared" si="2"/>
        <v>0</v>
      </c>
      <c r="M22" s="408"/>
      <c r="N22" s="134">
        <v>0</v>
      </c>
      <c r="O22" s="131">
        <v>0</v>
      </c>
      <c r="P22" s="131">
        <v>0</v>
      </c>
      <c r="Q22" s="135">
        <v>0</v>
      </c>
      <c r="R22" s="136">
        <v>0</v>
      </c>
      <c r="S22" s="376"/>
    </row>
    <row r="23" spans="2:22">
      <c r="B23" s="389"/>
      <c r="C23" s="128"/>
      <c r="D23" s="129"/>
      <c r="E23" s="130"/>
      <c r="F23" s="131"/>
      <c r="G23" s="132"/>
      <c r="H23" s="410">
        <f t="shared" si="0"/>
        <v>0</v>
      </c>
      <c r="I23" s="132"/>
      <c r="J23" s="132">
        <v>0</v>
      </c>
      <c r="K23" s="411">
        <f t="shared" si="1"/>
        <v>0</v>
      </c>
      <c r="L23" s="412">
        <f t="shared" si="2"/>
        <v>0</v>
      </c>
      <c r="M23" s="408"/>
      <c r="N23" s="134">
        <v>0</v>
      </c>
      <c r="O23" s="131">
        <v>0</v>
      </c>
      <c r="P23" s="131">
        <v>0</v>
      </c>
      <c r="Q23" s="135">
        <v>0</v>
      </c>
      <c r="R23" s="136">
        <v>0</v>
      </c>
      <c r="S23" s="376"/>
    </row>
    <row r="24" spans="2:22">
      <c r="B24" s="389"/>
      <c r="C24" s="151"/>
      <c r="D24" s="162"/>
      <c r="E24" s="163"/>
      <c r="F24" s="146"/>
      <c r="G24" s="138"/>
      <c r="H24" s="415">
        <f t="shared" si="0"/>
        <v>0</v>
      </c>
      <c r="I24" s="138"/>
      <c r="J24" s="138">
        <v>0</v>
      </c>
      <c r="K24" s="416">
        <f t="shared" si="1"/>
        <v>0</v>
      </c>
      <c r="L24" s="417">
        <f t="shared" si="2"/>
        <v>0</v>
      </c>
      <c r="M24" s="408"/>
      <c r="N24" s="148">
        <v>0</v>
      </c>
      <c r="O24" s="146">
        <v>0</v>
      </c>
      <c r="P24" s="146">
        <v>0</v>
      </c>
      <c r="Q24" s="149">
        <v>0</v>
      </c>
      <c r="R24" s="164">
        <v>0</v>
      </c>
      <c r="S24" s="376"/>
    </row>
    <row r="25" spans="2:22">
      <c r="B25" s="389"/>
      <c r="C25" s="418"/>
      <c r="D25" s="419"/>
      <c r="E25" s="420"/>
      <c r="F25" s="421"/>
      <c r="G25" s="422"/>
      <c r="H25" s="423"/>
      <c r="I25" s="1615" t="s">
        <v>990</v>
      </c>
      <c r="J25" s="1615"/>
      <c r="K25" s="1616"/>
      <c r="L25" s="424">
        <f>SUMIF(D16:D24,"On Site",L16:L24)</f>
        <v>0</v>
      </c>
      <c r="M25" s="408"/>
      <c r="N25" s="425"/>
      <c r="O25" s="426"/>
      <c r="P25" s="426"/>
      <c r="Q25" s="426"/>
      <c r="R25" s="427"/>
      <c r="S25" s="376"/>
    </row>
    <row r="26" spans="2:22" ht="15" thickBot="1">
      <c r="B26" s="389"/>
      <c r="C26" s="418"/>
      <c r="D26" s="419"/>
      <c r="E26" s="420"/>
      <c r="F26" s="421"/>
      <c r="G26" s="422"/>
      <c r="H26" s="428"/>
      <c r="I26" s="1617" t="s">
        <v>991</v>
      </c>
      <c r="J26" s="1618"/>
      <c r="K26" s="1619"/>
      <c r="L26" s="429">
        <f>SUMIF(D16:D24,"Off Site",L16:L24)</f>
        <v>0</v>
      </c>
      <c r="M26" s="408"/>
      <c r="N26" s="430"/>
      <c r="O26" s="431"/>
      <c r="P26" s="431"/>
      <c r="Q26" s="431"/>
      <c r="R26" s="432"/>
      <c r="S26" s="376"/>
    </row>
    <row r="27" spans="2:22" ht="16.5" thickTop="1" thickBot="1">
      <c r="B27" s="433"/>
      <c r="C27" s="1750" t="s">
        <v>992</v>
      </c>
      <c r="D27" s="1751"/>
      <c r="E27" s="1751"/>
      <c r="F27" s="1751"/>
      <c r="G27" s="1751"/>
      <c r="H27" s="434"/>
      <c r="I27" s="434"/>
      <c r="J27" s="434"/>
      <c r="K27" s="435"/>
      <c r="L27" s="436">
        <f>ROUND((SUM(L16:L24)),0)</f>
        <v>50000</v>
      </c>
      <c r="M27" s="437"/>
      <c r="N27" s="438">
        <f>ROUND((SUM(N16:N24)),0)</f>
        <v>0</v>
      </c>
      <c r="O27" s="439">
        <f t="shared" ref="O27:Q27" si="3">ROUND((SUM(O16:O24)),0)</f>
        <v>0</v>
      </c>
      <c r="P27" s="439">
        <f t="shared" si="3"/>
        <v>0</v>
      </c>
      <c r="Q27" s="439">
        <f t="shared" si="3"/>
        <v>0</v>
      </c>
      <c r="R27" s="440">
        <f>ROUND((SUM(R16:R24)),0)</f>
        <v>0</v>
      </c>
      <c r="S27" s="376"/>
      <c r="V27" s="23"/>
    </row>
    <row r="28" spans="2:22" ht="15" customHeight="1">
      <c r="B28" s="433"/>
      <c r="C28" s="441"/>
      <c r="D28" s="441"/>
      <c r="E28" s="441"/>
      <c r="F28" s="441"/>
      <c r="G28" s="441"/>
      <c r="H28" s="1620"/>
      <c r="I28" s="1620"/>
      <c r="J28" s="1620"/>
      <c r="K28" s="1620"/>
      <c r="L28" s="1620"/>
      <c r="M28" s="442"/>
      <c r="N28" s="1621"/>
      <c r="O28" s="1621"/>
      <c r="P28" s="1621"/>
      <c r="Q28" s="1621"/>
      <c r="R28" s="1621"/>
      <c r="S28" s="376"/>
      <c r="V28" s="23"/>
    </row>
    <row r="29" spans="2:22" ht="15" customHeight="1">
      <c r="B29" s="433"/>
      <c r="C29" s="441"/>
      <c r="D29" s="441"/>
      <c r="E29" s="441"/>
      <c r="F29" s="441"/>
      <c r="G29" s="441"/>
      <c r="H29" s="443"/>
      <c r="I29" s="443"/>
      <c r="J29" s="443"/>
      <c r="K29" s="442"/>
      <c r="L29" s="442"/>
      <c r="M29" s="442"/>
      <c r="N29" s="1622"/>
      <c r="O29" s="1622"/>
      <c r="P29" s="1622"/>
      <c r="Q29" s="1622"/>
      <c r="R29" s="1622"/>
      <c r="S29" s="376"/>
    </row>
    <row r="30" spans="2:22" ht="7.5" customHeight="1" thickBot="1">
      <c r="B30" s="433"/>
      <c r="C30" s="441"/>
      <c r="D30" s="441"/>
      <c r="E30" s="441"/>
      <c r="F30" s="441"/>
      <c r="G30" s="441"/>
      <c r="H30" s="443"/>
      <c r="I30" s="443"/>
      <c r="J30" s="443"/>
      <c r="K30" s="442"/>
      <c r="L30" s="442"/>
      <c r="M30" s="442"/>
      <c r="N30" s="444"/>
      <c r="O30" s="444"/>
      <c r="P30" s="444"/>
      <c r="Q30" s="444"/>
      <c r="R30" s="444"/>
      <c r="S30" s="376"/>
    </row>
    <row r="31" spans="2:22" ht="15.95" thickBot="1">
      <c r="B31" s="389"/>
      <c r="C31" s="1609" t="s">
        <v>993</v>
      </c>
      <c r="D31" s="1610"/>
      <c r="E31" s="1610"/>
      <c r="F31" s="1610"/>
      <c r="G31" s="1610"/>
      <c r="H31" s="1610"/>
      <c r="I31" s="1610"/>
      <c r="J31" s="1610"/>
      <c r="K31" s="1610"/>
      <c r="L31" s="1611"/>
      <c r="N31" s="1612" t="s">
        <v>994</v>
      </c>
      <c r="O31" s="1613"/>
      <c r="P31" s="1613"/>
      <c r="Q31" s="1613"/>
      <c r="R31" s="1614"/>
      <c r="S31" s="376"/>
    </row>
    <row r="32" spans="2:22" ht="78.95" thickBot="1">
      <c r="B32" s="433"/>
      <c r="C32" s="1605" t="s">
        <v>995</v>
      </c>
      <c r="D32" s="1606"/>
      <c r="E32" s="445" t="s">
        <v>980</v>
      </c>
      <c r="F32" s="446" t="s">
        <v>981</v>
      </c>
      <c r="G32" s="447" t="s">
        <v>982</v>
      </c>
      <c r="H32" s="446" t="s">
        <v>983</v>
      </c>
      <c r="I32" s="402" t="s">
        <v>984</v>
      </c>
      <c r="J32" s="400" t="s">
        <v>985</v>
      </c>
      <c r="K32" s="447" t="s">
        <v>986</v>
      </c>
      <c r="L32" s="448" t="s">
        <v>987</v>
      </c>
      <c r="M32" s="396"/>
      <c r="N32" s="585" t="str">
        <f>IF('Operating Subsidies'!C46="", "Enter Source Name in Operating Subsidies", 'Operating Subsidies'!C46)</f>
        <v>Enter Source Name in Operating Subsidies</v>
      </c>
      <c r="O32" s="585" t="str">
        <f>IF('Operating Subsidies'!C47="", "Enter Source Name in Operating Subsidies", 'Operating Subsidies'!C47)</f>
        <v>Enter Source Name in Operating Subsidies</v>
      </c>
      <c r="P32" s="585" t="str">
        <f>IF('Operating Subsidies'!C48="", "Enter Source Name in Operating Subsidies", 'Operating Subsidies'!C48)</f>
        <v>Enter Source Name in Operating Subsidies</v>
      </c>
      <c r="Q32" s="585" t="str">
        <f>IF('Operating Subsidies'!C49="", "Enter Source Name in Operating Subsidies", 'Operating Subsidies'!C49)</f>
        <v>Enter Source Name in Operating Subsidies</v>
      </c>
      <c r="R32" s="449" t="s">
        <v>988</v>
      </c>
      <c r="S32" s="376"/>
    </row>
    <row r="33" spans="2:26" ht="15" customHeight="1">
      <c r="B33" s="433"/>
      <c r="C33" s="1626"/>
      <c r="D33" s="1627"/>
      <c r="E33" s="122"/>
      <c r="F33" s="141"/>
      <c r="G33" s="124">
        <v>0</v>
      </c>
      <c r="H33" s="405">
        <f t="shared" ref="H33:H41" si="4">F33*G33</f>
        <v>0</v>
      </c>
      <c r="I33" s="124" t="s">
        <v>989</v>
      </c>
      <c r="J33" s="124">
        <v>0</v>
      </c>
      <c r="K33" s="406">
        <f>H33*J33</f>
        <v>0</v>
      </c>
      <c r="L33" s="407">
        <f>H33+K33</f>
        <v>0</v>
      </c>
      <c r="M33" s="408"/>
      <c r="N33" s="125">
        <v>0</v>
      </c>
      <c r="O33" s="123">
        <v>0</v>
      </c>
      <c r="P33" s="123">
        <v>0</v>
      </c>
      <c r="Q33" s="126">
        <v>0</v>
      </c>
      <c r="R33" s="142">
        <v>0</v>
      </c>
      <c r="S33" s="376"/>
    </row>
    <row r="34" spans="2:26" ht="15" customHeight="1">
      <c r="B34" s="433"/>
      <c r="C34" s="1752"/>
      <c r="D34" s="1753"/>
      <c r="E34" s="143"/>
      <c r="F34" s="144"/>
      <c r="G34" s="132">
        <v>0</v>
      </c>
      <c r="H34" s="410">
        <f t="shared" si="4"/>
        <v>0</v>
      </c>
      <c r="I34" s="132"/>
      <c r="J34" s="133">
        <v>0</v>
      </c>
      <c r="K34" s="411">
        <f>H34*J34</f>
        <v>0</v>
      </c>
      <c r="L34" s="412">
        <f>H34+K34</f>
        <v>0</v>
      </c>
      <c r="M34" s="408"/>
      <c r="N34" s="134">
        <v>0</v>
      </c>
      <c r="O34" s="131">
        <v>0</v>
      </c>
      <c r="P34" s="131">
        <v>0</v>
      </c>
      <c r="Q34" s="135">
        <v>0</v>
      </c>
      <c r="R34" s="145">
        <v>0</v>
      </c>
      <c r="S34" s="376"/>
    </row>
    <row r="35" spans="2:26" ht="15" customHeight="1">
      <c r="B35" s="433"/>
      <c r="C35" s="1752"/>
      <c r="D35" s="1753"/>
      <c r="E35" s="143"/>
      <c r="F35" s="144"/>
      <c r="G35" s="132">
        <v>0</v>
      </c>
      <c r="H35" s="410">
        <f t="shared" si="4"/>
        <v>0</v>
      </c>
      <c r="I35" s="132"/>
      <c r="J35" s="132">
        <v>0</v>
      </c>
      <c r="K35" s="414">
        <f t="shared" ref="K35:K41" si="5">H35*J35</f>
        <v>0</v>
      </c>
      <c r="L35" s="412">
        <f t="shared" ref="L35:L41" si="6">H35+K35</f>
        <v>0</v>
      </c>
      <c r="M35" s="408"/>
      <c r="N35" s="134">
        <v>0</v>
      </c>
      <c r="O35" s="131">
        <v>0</v>
      </c>
      <c r="P35" s="131">
        <v>0</v>
      </c>
      <c r="Q35" s="135">
        <v>0</v>
      </c>
      <c r="R35" s="145">
        <v>0</v>
      </c>
      <c r="S35" s="376"/>
    </row>
    <row r="36" spans="2:26" ht="15" customHeight="1">
      <c r="B36" s="433"/>
      <c r="C36" s="1752"/>
      <c r="D36" s="1753"/>
      <c r="E36" s="143"/>
      <c r="F36" s="144"/>
      <c r="G36" s="132">
        <v>0</v>
      </c>
      <c r="H36" s="410">
        <f t="shared" si="4"/>
        <v>0</v>
      </c>
      <c r="I36" s="132"/>
      <c r="J36" s="132">
        <v>0</v>
      </c>
      <c r="K36" s="411">
        <f t="shared" si="5"/>
        <v>0</v>
      </c>
      <c r="L36" s="412">
        <f t="shared" si="6"/>
        <v>0</v>
      </c>
      <c r="M36" s="408"/>
      <c r="N36" s="134">
        <v>0</v>
      </c>
      <c r="O36" s="131">
        <v>0</v>
      </c>
      <c r="P36" s="131">
        <v>0</v>
      </c>
      <c r="Q36" s="135">
        <v>0</v>
      </c>
      <c r="R36" s="145">
        <v>0</v>
      </c>
      <c r="S36" s="376"/>
    </row>
    <row r="37" spans="2:26" ht="15" customHeight="1">
      <c r="B37" s="433"/>
      <c r="C37" s="1752"/>
      <c r="D37" s="1753"/>
      <c r="E37" s="143"/>
      <c r="F37" s="144"/>
      <c r="G37" s="132">
        <v>0</v>
      </c>
      <c r="H37" s="410">
        <f t="shared" si="4"/>
        <v>0</v>
      </c>
      <c r="I37" s="132"/>
      <c r="J37" s="132">
        <v>0</v>
      </c>
      <c r="K37" s="411">
        <f t="shared" si="5"/>
        <v>0</v>
      </c>
      <c r="L37" s="412">
        <f t="shared" si="6"/>
        <v>0</v>
      </c>
      <c r="M37" s="408"/>
      <c r="N37" s="134">
        <v>0</v>
      </c>
      <c r="O37" s="131">
        <v>0</v>
      </c>
      <c r="P37" s="131">
        <v>0</v>
      </c>
      <c r="Q37" s="135">
        <v>0</v>
      </c>
      <c r="R37" s="145">
        <v>0</v>
      </c>
      <c r="S37" s="376"/>
    </row>
    <row r="38" spans="2:26" ht="15" customHeight="1">
      <c r="B38" s="433"/>
      <c r="C38" s="1752"/>
      <c r="D38" s="1753"/>
      <c r="E38" s="143"/>
      <c r="F38" s="131"/>
      <c r="G38" s="132">
        <v>0</v>
      </c>
      <c r="H38" s="410">
        <f t="shared" si="4"/>
        <v>0</v>
      </c>
      <c r="I38" s="132"/>
      <c r="J38" s="132">
        <v>0</v>
      </c>
      <c r="K38" s="411">
        <f t="shared" si="5"/>
        <v>0</v>
      </c>
      <c r="L38" s="412">
        <f t="shared" si="6"/>
        <v>0</v>
      </c>
      <c r="M38" s="408"/>
      <c r="N38" s="134">
        <v>0</v>
      </c>
      <c r="O38" s="131">
        <v>0</v>
      </c>
      <c r="P38" s="131">
        <v>0</v>
      </c>
      <c r="Q38" s="135">
        <v>0</v>
      </c>
      <c r="R38" s="145">
        <v>0</v>
      </c>
      <c r="S38" s="376"/>
    </row>
    <row r="39" spans="2:26" ht="15" customHeight="1">
      <c r="B39" s="433"/>
      <c r="C39" s="1752"/>
      <c r="D39" s="1753"/>
      <c r="E39" s="143"/>
      <c r="F39" s="131"/>
      <c r="G39" s="132">
        <v>0</v>
      </c>
      <c r="H39" s="410">
        <f t="shared" si="4"/>
        <v>0</v>
      </c>
      <c r="I39" s="132"/>
      <c r="J39" s="132">
        <v>0</v>
      </c>
      <c r="K39" s="411">
        <f t="shared" si="5"/>
        <v>0</v>
      </c>
      <c r="L39" s="412">
        <f t="shared" si="6"/>
        <v>0</v>
      </c>
      <c r="M39" s="408"/>
      <c r="N39" s="134">
        <v>0</v>
      </c>
      <c r="O39" s="131">
        <v>0</v>
      </c>
      <c r="P39" s="131">
        <v>0</v>
      </c>
      <c r="Q39" s="135">
        <v>0</v>
      </c>
      <c r="R39" s="145">
        <v>0</v>
      </c>
      <c r="S39" s="376"/>
    </row>
    <row r="40" spans="2:26" ht="15" customHeight="1">
      <c r="B40" s="433"/>
      <c r="C40" s="1752"/>
      <c r="D40" s="1753"/>
      <c r="E40" s="143"/>
      <c r="F40" s="131"/>
      <c r="G40" s="132">
        <v>0</v>
      </c>
      <c r="H40" s="410">
        <f t="shared" si="4"/>
        <v>0</v>
      </c>
      <c r="I40" s="132"/>
      <c r="J40" s="132">
        <v>0</v>
      </c>
      <c r="K40" s="411">
        <f t="shared" si="5"/>
        <v>0</v>
      </c>
      <c r="L40" s="412">
        <f t="shared" si="6"/>
        <v>0</v>
      </c>
      <c r="M40" s="408"/>
      <c r="N40" s="134">
        <v>0</v>
      </c>
      <c r="O40" s="131">
        <v>0</v>
      </c>
      <c r="P40" s="131">
        <v>0</v>
      </c>
      <c r="Q40" s="135">
        <v>0</v>
      </c>
      <c r="R40" s="145">
        <v>0</v>
      </c>
      <c r="S40" s="376"/>
    </row>
    <row r="41" spans="2:26" ht="15" customHeight="1" thickBot="1">
      <c r="B41" s="433"/>
      <c r="C41" s="1754"/>
      <c r="D41" s="1755"/>
      <c r="E41" s="168"/>
      <c r="F41" s="169"/>
      <c r="G41" s="170">
        <v>0</v>
      </c>
      <c r="H41" s="450">
        <f t="shared" si="4"/>
        <v>0</v>
      </c>
      <c r="I41" s="170"/>
      <c r="J41" s="170">
        <v>0</v>
      </c>
      <c r="K41" s="451">
        <f t="shared" si="5"/>
        <v>0</v>
      </c>
      <c r="L41" s="452">
        <f t="shared" si="6"/>
        <v>0</v>
      </c>
      <c r="M41" s="408"/>
      <c r="N41" s="139">
        <v>0</v>
      </c>
      <c r="O41" s="137">
        <v>0</v>
      </c>
      <c r="P41" s="137">
        <v>0</v>
      </c>
      <c r="Q41" s="140">
        <v>0</v>
      </c>
      <c r="R41" s="147">
        <v>0</v>
      </c>
      <c r="S41" s="376"/>
    </row>
    <row r="42" spans="2:26" ht="15" customHeight="1" thickBot="1">
      <c r="B42" s="433"/>
      <c r="C42" s="1756" t="s">
        <v>996</v>
      </c>
      <c r="D42" s="1757"/>
      <c r="E42" s="1757"/>
      <c r="F42" s="1757"/>
      <c r="G42" s="453"/>
      <c r="H42" s="453"/>
      <c r="I42" s="453"/>
      <c r="J42" s="453"/>
      <c r="K42" s="454"/>
      <c r="L42" s="455">
        <f>ROUND((SUM(L33:L41)),0)</f>
        <v>0</v>
      </c>
      <c r="M42" s="442"/>
      <c r="N42" s="456">
        <f>ROUND((SUM(N33:N41)),0)</f>
        <v>0</v>
      </c>
      <c r="O42" s="456">
        <f t="shared" ref="O42:R42" si="7">ROUND((SUM(O33:O41)),0)</f>
        <v>0</v>
      </c>
      <c r="P42" s="456">
        <f t="shared" si="7"/>
        <v>0</v>
      </c>
      <c r="Q42" s="456">
        <f t="shared" si="7"/>
        <v>0</v>
      </c>
      <c r="R42" s="455">
        <f t="shared" si="7"/>
        <v>0</v>
      </c>
      <c r="S42" s="376"/>
    </row>
    <row r="43" spans="2:26" ht="15" customHeight="1">
      <c r="B43" s="433"/>
      <c r="C43" s="441"/>
      <c r="D43" s="441"/>
      <c r="E43" s="441"/>
      <c r="F43" s="1622"/>
      <c r="G43" s="1622"/>
      <c r="H43" s="1622"/>
      <c r="I43" s="1622"/>
      <c r="J43" s="1622"/>
      <c r="K43" s="1622"/>
      <c r="L43" s="1622"/>
      <c r="M43" s="442"/>
      <c r="N43" s="457"/>
      <c r="O43" s="457"/>
      <c r="P43" s="457"/>
      <c r="Q43" s="457"/>
      <c r="R43" s="457"/>
      <c r="S43" s="376"/>
      <c r="U43" s="458"/>
      <c r="V43" s="458"/>
      <c r="W43" s="458"/>
      <c r="X43" s="458"/>
      <c r="Y43" s="458"/>
      <c r="Z43" s="458"/>
    </row>
    <row r="44" spans="2:26" ht="15" customHeight="1" thickBot="1">
      <c r="B44" s="433"/>
      <c r="C44" s="441"/>
      <c r="D44" s="441"/>
      <c r="E44" s="441"/>
      <c r="F44" s="441"/>
      <c r="G44" s="441"/>
      <c r="H44" s="459"/>
      <c r="I44" s="459"/>
      <c r="J44" s="459"/>
      <c r="K44" s="459"/>
      <c r="L44" s="459"/>
      <c r="M44" s="442"/>
      <c r="N44" s="460"/>
      <c r="O44" s="460"/>
      <c r="P44" s="460"/>
      <c r="Q44" s="460"/>
      <c r="R44" s="460"/>
      <c r="S44" s="376"/>
      <c r="U44" s="458"/>
      <c r="V44" s="458"/>
      <c r="W44" s="458"/>
      <c r="X44" s="458"/>
      <c r="Y44" s="458"/>
      <c r="Z44" s="458"/>
    </row>
    <row r="45" spans="2:26" ht="48.95" thickBot="1">
      <c r="B45" s="433"/>
      <c r="C45" s="1623" t="s">
        <v>997</v>
      </c>
      <c r="D45" s="1624"/>
      <c r="E45" s="1624"/>
      <c r="F45" s="1624"/>
      <c r="G45" s="1624"/>
      <c r="H45" s="1624"/>
      <c r="I45" s="1624"/>
      <c r="J45" s="1624"/>
      <c r="K45" s="1624"/>
      <c r="L45" s="1625"/>
      <c r="M45" s="442"/>
      <c r="N45" s="461" t="str">
        <f>N32</f>
        <v>Enter Source Name in Operating Subsidies</v>
      </c>
      <c r="O45" s="462" t="str">
        <f>O32</f>
        <v>Enter Source Name in Operating Subsidies</v>
      </c>
      <c r="P45" s="462" t="str">
        <f>P32</f>
        <v>Enter Source Name in Operating Subsidies</v>
      </c>
      <c r="Q45" s="463" t="str">
        <f>Q32</f>
        <v>Enter Source Name in Operating Subsidies</v>
      </c>
      <c r="R45" s="464" t="s">
        <v>988</v>
      </c>
      <c r="S45" s="376"/>
      <c r="U45" s="458"/>
      <c r="W45" s="458"/>
      <c r="X45" s="458"/>
      <c r="Y45" s="458"/>
      <c r="Z45" s="458"/>
    </row>
    <row r="46" spans="2:26" ht="15" customHeight="1">
      <c r="B46" s="433"/>
      <c r="E46" s="465"/>
      <c r="G46" s="466" t="s">
        <v>998</v>
      </c>
      <c r="H46" s="466"/>
      <c r="I46" s="467"/>
      <c r="J46" s="467"/>
      <c r="K46" s="468"/>
      <c r="L46" s="165">
        <v>0</v>
      </c>
      <c r="M46" s="469"/>
      <c r="N46" s="125">
        <v>0</v>
      </c>
      <c r="O46" s="123">
        <v>0</v>
      </c>
      <c r="P46" s="123">
        <v>0</v>
      </c>
      <c r="Q46" s="126">
        <v>0</v>
      </c>
      <c r="R46" s="142">
        <v>0</v>
      </c>
      <c r="S46" s="376"/>
      <c r="U46" s="458"/>
      <c r="V46" s="458"/>
      <c r="W46" s="458"/>
      <c r="X46" s="458"/>
      <c r="Y46" s="458"/>
      <c r="Z46" s="458"/>
    </row>
    <row r="47" spans="2:26">
      <c r="B47" s="433"/>
      <c r="E47" s="470"/>
      <c r="G47" s="471" t="s">
        <v>999</v>
      </c>
      <c r="H47" s="472"/>
      <c r="I47" s="473"/>
      <c r="J47" s="473"/>
      <c r="K47" s="474"/>
      <c r="L47" s="166">
        <v>0</v>
      </c>
      <c r="M47" s="469"/>
      <c r="N47" s="134">
        <v>0</v>
      </c>
      <c r="O47" s="131">
        <v>0</v>
      </c>
      <c r="P47" s="131">
        <v>0</v>
      </c>
      <c r="Q47" s="135">
        <v>0</v>
      </c>
      <c r="R47" s="145">
        <v>0</v>
      </c>
      <c r="S47" s="376"/>
    </row>
    <row r="48" spans="2:26" ht="15.75" customHeight="1">
      <c r="B48" s="433"/>
      <c r="E48" s="470"/>
      <c r="G48" s="475" t="s">
        <v>1000</v>
      </c>
      <c r="H48" s="472"/>
      <c r="I48" s="473"/>
      <c r="J48" s="473"/>
      <c r="K48" s="474"/>
      <c r="L48" s="166">
        <v>0</v>
      </c>
      <c r="M48" s="469"/>
      <c r="N48" s="134">
        <v>0</v>
      </c>
      <c r="O48" s="131">
        <v>0</v>
      </c>
      <c r="P48" s="131">
        <v>0</v>
      </c>
      <c r="Q48" s="135">
        <v>0</v>
      </c>
      <c r="R48" s="145">
        <v>0</v>
      </c>
      <c r="S48" s="376"/>
    </row>
    <row r="49" spans="2:19">
      <c r="B49" s="433"/>
      <c r="E49" s="470"/>
      <c r="G49" s="471" t="s">
        <v>1001</v>
      </c>
      <c r="H49" s="472"/>
      <c r="I49" s="473"/>
      <c r="J49" s="473"/>
      <c r="K49" s="474"/>
      <c r="L49" s="166">
        <v>0</v>
      </c>
      <c r="M49" s="469"/>
      <c r="N49" s="134">
        <v>0</v>
      </c>
      <c r="O49" s="131">
        <v>0</v>
      </c>
      <c r="P49" s="131">
        <v>0</v>
      </c>
      <c r="Q49" s="135">
        <v>0</v>
      </c>
      <c r="R49" s="145">
        <v>0</v>
      </c>
      <c r="S49" s="376"/>
    </row>
    <row r="50" spans="2:19">
      <c r="B50" s="433"/>
      <c r="E50" s="470"/>
      <c r="G50" s="471" t="s">
        <v>1002</v>
      </c>
      <c r="H50" s="472"/>
      <c r="I50" s="473"/>
      <c r="J50" s="473"/>
      <c r="K50" s="474"/>
      <c r="L50" s="166">
        <v>0</v>
      </c>
      <c r="M50" s="469"/>
      <c r="N50" s="134">
        <v>0</v>
      </c>
      <c r="O50" s="131">
        <v>0</v>
      </c>
      <c r="P50" s="131">
        <v>0</v>
      </c>
      <c r="Q50" s="135">
        <v>0</v>
      </c>
      <c r="R50" s="145">
        <v>0</v>
      </c>
      <c r="S50" s="376"/>
    </row>
    <row r="51" spans="2:19">
      <c r="B51" s="433"/>
      <c r="E51" s="470"/>
      <c r="G51" s="476" t="s">
        <v>1003</v>
      </c>
      <c r="H51" s="80"/>
      <c r="L51" s="166">
        <v>0</v>
      </c>
      <c r="M51" s="469"/>
      <c r="N51" s="134">
        <v>0</v>
      </c>
      <c r="O51" s="131">
        <v>0</v>
      </c>
      <c r="P51" s="131">
        <v>0</v>
      </c>
      <c r="Q51" s="135">
        <v>0</v>
      </c>
      <c r="R51" s="145">
        <v>0</v>
      </c>
      <c r="S51" s="376"/>
    </row>
    <row r="52" spans="2:19">
      <c r="B52" s="433"/>
      <c r="E52" s="470"/>
      <c r="F52" s="741" t="s">
        <v>344</v>
      </c>
      <c r="G52" s="1758"/>
      <c r="H52" s="1758"/>
      <c r="I52" s="1758"/>
      <c r="J52" s="1758"/>
      <c r="K52" s="1759"/>
      <c r="L52" s="166">
        <v>0</v>
      </c>
      <c r="M52" s="469"/>
      <c r="N52" s="134">
        <v>0</v>
      </c>
      <c r="O52" s="131">
        <v>0</v>
      </c>
      <c r="P52" s="131">
        <v>0</v>
      </c>
      <c r="Q52" s="135">
        <v>0</v>
      </c>
      <c r="R52" s="145">
        <v>0</v>
      </c>
      <c r="S52" s="376"/>
    </row>
    <row r="53" spans="2:19">
      <c r="B53" s="433"/>
      <c r="E53" s="470"/>
      <c r="F53" s="742" t="s">
        <v>344</v>
      </c>
      <c r="G53" s="1760"/>
      <c r="H53" s="1760"/>
      <c r="I53" s="1760"/>
      <c r="J53" s="1760"/>
      <c r="K53" s="1761"/>
      <c r="L53" s="166">
        <v>0</v>
      </c>
      <c r="M53" s="469"/>
      <c r="N53" s="134">
        <v>0</v>
      </c>
      <c r="O53" s="131">
        <v>0</v>
      </c>
      <c r="P53" s="131">
        <v>0</v>
      </c>
      <c r="Q53" s="135">
        <v>0</v>
      </c>
      <c r="R53" s="145">
        <v>0</v>
      </c>
      <c r="S53" s="376"/>
    </row>
    <row r="54" spans="2:19">
      <c r="B54" s="433"/>
      <c r="E54" s="470"/>
      <c r="F54" s="742" t="s">
        <v>344</v>
      </c>
      <c r="G54" s="1762"/>
      <c r="H54" s="1763"/>
      <c r="I54" s="1763"/>
      <c r="J54" s="1763"/>
      <c r="K54" s="1764"/>
      <c r="L54" s="166">
        <v>0</v>
      </c>
      <c r="M54" s="469"/>
      <c r="N54" s="134">
        <v>0</v>
      </c>
      <c r="O54" s="131">
        <v>0</v>
      </c>
      <c r="P54" s="131">
        <v>0</v>
      </c>
      <c r="Q54" s="135">
        <v>0</v>
      </c>
      <c r="R54" s="145">
        <v>0</v>
      </c>
      <c r="S54" s="376"/>
    </row>
    <row r="55" spans="2:19" ht="15" thickBot="1">
      <c r="B55" s="433"/>
      <c r="E55" s="470"/>
      <c r="F55" s="1639" t="s">
        <v>1004</v>
      </c>
      <c r="G55" s="1640"/>
      <c r="H55" s="1640"/>
      <c r="L55" s="167">
        <v>0</v>
      </c>
      <c r="M55" s="469"/>
      <c r="N55" s="148">
        <v>0</v>
      </c>
      <c r="O55" s="146">
        <v>0</v>
      </c>
      <c r="P55" s="146">
        <v>0</v>
      </c>
      <c r="Q55" s="149">
        <v>0</v>
      </c>
      <c r="R55" s="150">
        <v>0</v>
      </c>
      <c r="S55" s="376"/>
    </row>
    <row r="56" spans="2:19" ht="15.95" thickBot="1">
      <c r="B56" s="433"/>
      <c r="C56" s="477"/>
      <c r="D56" s="477"/>
      <c r="E56" s="441"/>
      <c r="F56" s="1765" t="s">
        <v>1005</v>
      </c>
      <c r="G56" s="1766"/>
      <c r="H56" s="1766"/>
      <c r="I56" s="1766"/>
      <c r="J56" s="1766"/>
      <c r="K56" s="1766"/>
      <c r="L56" s="478">
        <f>ROUND((SUM(L46:L55)),0)</f>
        <v>0</v>
      </c>
      <c r="M56" s="443"/>
      <c r="N56" s="479">
        <f>ROUND((SUM(N46:N55)),0)</f>
        <v>0</v>
      </c>
      <c r="O56" s="480">
        <f t="shared" ref="O56:R56" si="8">ROUND((SUM(O46:O55)),0)</f>
        <v>0</v>
      </c>
      <c r="P56" s="481">
        <f t="shared" si="8"/>
        <v>0</v>
      </c>
      <c r="Q56" s="481">
        <f t="shared" si="8"/>
        <v>0</v>
      </c>
      <c r="R56" s="482">
        <f t="shared" si="8"/>
        <v>0</v>
      </c>
      <c r="S56" s="376"/>
    </row>
    <row r="57" spans="2:19" ht="15.75" customHeight="1">
      <c r="B57" s="433"/>
      <c r="C57" s="477"/>
      <c r="D57" s="477"/>
      <c r="E57" s="441"/>
      <c r="F57" s="1621"/>
      <c r="G57" s="1621"/>
      <c r="H57" s="1621"/>
      <c r="I57" s="1621"/>
      <c r="J57" s="1621"/>
      <c r="K57" s="1621"/>
      <c r="L57" s="1621"/>
      <c r="M57" s="483"/>
      <c r="N57" s="1637"/>
      <c r="O57" s="1637"/>
      <c r="P57" s="1637"/>
      <c r="Q57" s="1637"/>
      <c r="R57" s="1637"/>
      <c r="S57" s="376"/>
    </row>
    <row r="58" spans="2:19" ht="15.6">
      <c r="B58" s="389"/>
      <c r="C58" s="441" t="s">
        <v>283</v>
      </c>
      <c r="D58" s="441"/>
      <c r="E58" s="441"/>
      <c r="F58" s="441"/>
      <c r="G58" s="441"/>
      <c r="H58" s="441"/>
      <c r="I58" s="441"/>
      <c r="J58" s="441"/>
      <c r="K58" s="441"/>
      <c r="L58" s="484"/>
      <c r="M58" s="441"/>
      <c r="N58" s="1638"/>
      <c r="O58" s="1638"/>
      <c r="P58" s="1638"/>
      <c r="Q58" s="1638"/>
      <c r="R58" s="1638"/>
      <c r="S58" s="376"/>
    </row>
    <row r="59" spans="2:19" ht="3.75" customHeight="1" thickBot="1">
      <c r="B59" s="389"/>
      <c r="C59" s="441"/>
      <c r="D59" s="441"/>
      <c r="E59" s="441"/>
      <c r="F59" s="441"/>
      <c r="G59" s="441"/>
      <c r="H59" s="441"/>
      <c r="I59" s="441"/>
      <c r="J59" s="441"/>
      <c r="K59" s="441"/>
      <c r="L59" s="484"/>
      <c r="M59" s="441"/>
      <c r="N59" s="485"/>
      <c r="O59" s="485"/>
      <c r="P59" s="485"/>
      <c r="Q59" s="485"/>
      <c r="R59" s="485"/>
      <c r="S59" s="376"/>
    </row>
    <row r="60" spans="2:19">
      <c r="B60" s="389"/>
      <c r="C60" s="1628"/>
      <c r="D60" s="1629"/>
      <c r="E60" s="1629"/>
      <c r="F60" s="1629"/>
      <c r="G60" s="1629"/>
      <c r="H60" s="1629"/>
      <c r="I60" s="1629"/>
      <c r="J60" s="1629"/>
      <c r="K60" s="1629"/>
      <c r="L60" s="1629"/>
      <c r="M60" s="1629"/>
      <c r="N60" s="1629"/>
      <c r="O60" s="1629"/>
      <c r="P60" s="1629"/>
      <c r="Q60" s="1629"/>
      <c r="R60" s="1630"/>
      <c r="S60" s="376"/>
    </row>
    <row r="61" spans="2:19">
      <c r="B61" s="389"/>
      <c r="C61" s="1631"/>
      <c r="D61" s="1632"/>
      <c r="E61" s="1632"/>
      <c r="F61" s="1632"/>
      <c r="G61" s="1632"/>
      <c r="H61" s="1632"/>
      <c r="I61" s="1632"/>
      <c r="J61" s="1632"/>
      <c r="K61" s="1632"/>
      <c r="L61" s="1632"/>
      <c r="M61" s="1632"/>
      <c r="N61" s="1632"/>
      <c r="O61" s="1632"/>
      <c r="P61" s="1632"/>
      <c r="Q61" s="1632"/>
      <c r="R61" s="1633"/>
      <c r="S61" s="376"/>
    </row>
    <row r="62" spans="2:19">
      <c r="B62" s="389"/>
      <c r="C62" s="1631"/>
      <c r="D62" s="1632"/>
      <c r="E62" s="1632"/>
      <c r="F62" s="1632"/>
      <c r="G62" s="1632"/>
      <c r="H62" s="1632"/>
      <c r="I62" s="1632"/>
      <c r="J62" s="1632"/>
      <c r="K62" s="1632"/>
      <c r="L62" s="1632"/>
      <c r="M62" s="1632"/>
      <c r="N62" s="1632"/>
      <c r="O62" s="1632"/>
      <c r="P62" s="1632"/>
      <c r="Q62" s="1632"/>
      <c r="R62" s="1633"/>
      <c r="S62" s="376"/>
    </row>
    <row r="63" spans="2:19">
      <c r="B63" s="389"/>
      <c r="C63" s="1631"/>
      <c r="D63" s="1632"/>
      <c r="E63" s="1632"/>
      <c r="F63" s="1632"/>
      <c r="G63" s="1632"/>
      <c r="H63" s="1632"/>
      <c r="I63" s="1632"/>
      <c r="J63" s="1632"/>
      <c r="K63" s="1632"/>
      <c r="L63" s="1632"/>
      <c r="M63" s="1632"/>
      <c r="N63" s="1632"/>
      <c r="O63" s="1632"/>
      <c r="P63" s="1632"/>
      <c r="Q63" s="1632"/>
      <c r="R63" s="1633"/>
      <c r="S63" s="376"/>
    </row>
    <row r="64" spans="2:19" ht="15" thickBot="1">
      <c r="B64" s="389"/>
      <c r="C64" s="1634"/>
      <c r="D64" s="1635"/>
      <c r="E64" s="1635"/>
      <c r="F64" s="1635"/>
      <c r="G64" s="1635"/>
      <c r="H64" s="1635"/>
      <c r="I64" s="1635"/>
      <c r="J64" s="1635"/>
      <c r="K64" s="1635"/>
      <c r="L64" s="1635"/>
      <c r="M64" s="1635"/>
      <c r="N64" s="1635"/>
      <c r="O64" s="1635"/>
      <c r="P64" s="1635"/>
      <c r="Q64" s="1635"/>
      <c r="R64" s="1636"/>
      <c r="S64" s="376"/>
    </row>
    <row r="65" spans="2:19" ht="9" customHeight="1" thickBot="1">
      <c r="B65" s="486"/>
      <c r="C65" s="379"/>
      <c r="D65" s="379"/>
      <c r="E65" s="487"/>
      <c r="F65" s="487"/>
      <c r="G65" s="488"/>
      <c r="H65" s="489"/>
      <c r="I65" s="489"/>
      <c r="J65" s="489"/>
      <c r="K65" s="490"/>
      <c r="L65" s="488"/>
      <c r="M65" s="488"/>
      <c r="N65" s="491"/>
      <c r="O65" s="487"/>
      <c r="P65" s="488"/>
      <c r="Q65" s="488"/>
      <c r="R65" s="379"/>
      <c r="S65" s="380"/>
    </row>
  </sheetData>
  <sheetProtection algorithmName="SHA-512" hashValue="l8mjZoMlenaUbnWa2EgnFNqOjML+TzKuJzP4nPO+M7zOBj1tuSDcxKFZGug/aeC3Bj4EaDOw51YEutF7VQeR2A==" saltValue="Dv+m78nhp/yYerI0VHaNlA==" spinCount="100000" sheet="1" objects="1" scenarios="1"/>
  <mergeCells count="32">
    <mergeCell ref="C60:R64"/>
    <mergeCell ref="F56:K56"/>
    <mergeCell ref="F57:L57"/>
    <mergeCell ref="N57:R58"/>
    <mergeCell ref="G52:K52"/>
    <mergeCell ref="G53:K53"/>
    <mergeCell ref="G54:K54"/>
    <mergeCell ref="F55:H55"/>
    <mergeCell ref="C45:L45"/>
    <mergeCell ref="C33:D33"/>
    <mergeCell ref="C34:D34"/>
    <mergeCell ref="C35:D35"/>
    <mergeCell ref="C36:D36"/>
    <mergeCell ref="C37:D37"/>
    <mergeCell ref="C38:D38"/>
    <mergeCell ref="C39:D39"/>
    <mergeCell ref="C40:D40"/>
    <mergeCell ref="C41:D41"/>
    <mergeCell ref="C42:F42"/>
    <mergeCell ref="F43:L43"/>
    <mergeCell ref="C32:D32"/>
    <mergeCell ref="C10:R10"/>
    <mergeCell ref="C12:L12"/>
    <mergeCell ref="C14:L14"/>
    <mergeCell ref="N14:R14"/>
    <mergeCell ref="I25:K25"/>
    <mergeCell ref="I26:K26"/>
    <mergeCell ref="C27:G27"/>
    <mergeCell ref="H28:L28"/>
    <mergeCell ref="N28:R29"/>
    <mergeCell ref="C31:L31"/>
    <mergeCell ref="N31:R31"/>
  </mergeCells>
  <conditionalFormatting sqref="F43 F57">
    <cfRule type="containsText" dxfId="17" priority="8" operator="containsText" text="exceed">
      <formula>NOT(ISERROR(SEARCH("exceed",F43)))</formula>
    </cfRule>
    <cfRule type="containsText" dxfId="16" priority="9" operator="containsText" text="covered">
      <formula>NOT(ISERROR(SEARCH("covered",F43)))</formula>
    </cfRule>
  </conditionalFormatting>
  <conditionalFormatting sqref="G52:K52">
    <cfRule type="expression" dxfId="15" priority="7">
      <formula>AND($L52&lt;&gt;0,$G52="")</formula>
    </cfRule>
  </conditionalFormatting>
  <conditionalFormatting sqref="G53:K53">
    <cfRule type="expression" dxfId="14" priority="6">
      <formula>AND($L$53&lt;&gt;0,$G$53="")</formula>
    </cfRule>
  </conditionalFormatting>
  <conditionalFormatting sqref="G54:K54">
    <cfRule type="expression" dxfId="13" priority="5">
      <formula>AND($L$54&lt;&gt;0,$G$54="")</formula>
    </cfRule>
  </conditionalFormatting>
  <conditionalFormatting sqref="H28">
    <cfRule type="containsText" dxfId="12" priority="10" operator="containsText" text="covered">
      <formula>NOT(ISERROR(SEARCH("covered",H28)))</formula>
    </cfRule>
    <cfRule type="containsText" dxfId="11" priority="11" operator="containsText" text="exceed">
      <formula>NOT(ISERROR(SEARCH("exceed",H28)))</formula>
    </cfRule>
  </conditionalFormatting>
  <conditionalFormatting sqref="J16:J24">
    <cfRule type="expression" dxfId="10" priority="3">
      <formula>$I16="Actual"</formula>
    </cfRule>
    <cfRule type="expression" dxfId="9" priority="4">
      <formula>$I16&lt;&gt;"Percent"</formula>
    </cfRule>
  </conditionalFormatting>
  <conditionalFormatting sqref="J33:J41">
    <cfRule type="expression" dxfId="8" priority="13">
      <formula>$I33="Actual"</formula>
    </cfRule>
    <cfRule type="expression" dxfId="7" priority="14">
      <formula>$I33&lt;&gt;"Percent"</formula>
    </cfRule>
  </conditionalFormatting>
  <conditionalFormatting sqref="K16:K24">
    <cfRule type="expression" dxfId="6" priority="16">
      <formula>$I16="Actual"</formula>
    </cfRule>
    <cfRule type="expression" dxfId="5" priority="17">
      <formula>$I16&lt;&gt;"Actual"</formula>
    </cfRule>
  </conditionalFormatting>
  <conditionalFormatting sqref="K33:K41">
    <cfRule type="expression" dxfId="4" priority="12">
      <formula>$I33="Actual"</formula>
    </cfRule>
    <cfRule type="expression" dxfId="3" priority="15">
      <formula>$I33&lt;&gt;"Actual"</formula>
    </cfRule>
  </conditionalFormatting>
  <conditionalFormatting sqref="N28:R30">
    <cfRule type="containsText" dxfId="2" priority="1" operator="containsText" text="warning">
      <formula>NOT(ISERROR(SEARCH("warning",N28)))</formula>
    </cfRule>
  </conditionalFormatting>
  <conditionalFormatting sqref="N57:R59">
    <cfRule type="containsText" dxfId="1" priority="2" operator="containsText" text="warning">
      <formula>NOT(ISERROR(SEARCH("warning",N57)))</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8DD1FB2-37F6-4124-875B-EEAC64DCE445}">
          <x14:formula1>
            <xm:f>'hidden - ScoringLists'!$D$65:$D$67</xm:f>
          </x14:formula1>
          <xm:sqref>I33:I41 I16:I24 D16:D24</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1"/>
  <dimension ref="A1:IV41"/>
  <sheetViews>
    <sheetView showGridLines="0" zoomScaleNormal="100" workbookViewId="0">
      <selection sqref="A1:N1"/>
    </sheetView>
  </sheetViews>
  <sheetFormatPr defaultColWidth="8.85546875" defaultRowHeight="15.6"/>
  <cols>
    <col min="1" max="1" width="3" style="1178" bestFit="1" customWidth="1"/>
    <col min="2" max="2" width="8.140625" style="849" customWidth="1"/>
    <col min="3" max="3" width="3.140625" style="849" customWidth="1"/>
    <col min="4" max="4" width="4.5703125" style="849" customWidth="1"/>
    <col min="5" max="5" width="3" style="849" customWidth="1"/>
    <col min="6" max="6" width="3.140625" style="849" customWidth="1"/>
    <col min="7" max="8" width="13.42578125" style="849" customWidth="1"/>
    <col min="9" max="9" width="6" style="849" customWidth="1"/>
    <col min="10" max="10" width="6.140625" style="849" customWidth="1"/>
    <col min="11" max="11" width="8.140625" style="849" customWidth="1"/>
    <col min="12" max="12" width="10.140625" style="849" customWidth="1"/>
    <col min="13" max="13" width="6.5703125" style="849" customWidth="1"/>
    <col min="14" max="14" width="11.5703125" style="849" customWidth="1"/>
    <col min="15" max="16384" width="8.85546875" style="849"/>
  </cols>
  <sheetData>
    <row r="1" spans="1:256" ht="18.75" customHeight="1">
      <c r="A1" s="1400" t="s">
        <v>1006</v>
      </c>
      <c r="B1" s="1400"/>
      <c r="C1" s="1400"/>
      <c r="D1" s="1400"/>
      <c r="E1" s="1400"/>
      <c r="F1" s="1400"/>
      <c r="G1" s="1400"/>
      <c r="H1" s="1400"/>
      <c r="I1" s="1400"/>
      <c r="J1" s="1400"/>
      <c r="K1" s="1400"/>
      <c r="L1" s="1400"/>
      <c r="M1" s="1400"/>
      <c r="N1" s="1400"/>
    </row>
    <row r="3" spans="1:256" ht="15" customHeight="1">
      <c r="B3" s="1404" t="s">
        <v>1007</v>
      </c>
      <c r="C3" s="1404"/>
      <c r="D3" s="1404"/>
      <c r="E3" s="1404"/>
      <c r="F3" s="1404"/>
      <c r="G3" s="1404"/>
      <c r="H3" s="1404"/>
      <c r="I3" s="1404"/>
      <c r="J3" s="1404"/>
      <c r="K3" s="1404"/>
      <c r="L3" s="1404"/>
    </row>
    <row r="4" spans="1:256">
      <c r="A4" s="1125" t="s">
        <v>225</v>
      </c>
      <c r="B4" s="1439" t="s">
        <v>1008</v>
      </c>
      <c r="C4" s="1439"/>
      <c r="D4" s="1439"/>
      <c r="E4" s="1439"/>
      <c r="F4" s="1439"/>
      <c r="G4" s="1439"/>
      <c r="H4" s="1439"/>
      <c r="I4" s="1439"/>
      <c r="J4" s="1439"/>
      <c r="K4" s="1439"/>
      <c r="L4" s="1439"/>
      <c r="M4" s="1117"/>
      <c r="N4" s="1117"/>
      <c r="O4" s="1117"/>
      <c r="P4" s="1117"/>
      <c r="Q4" s="1117"/>
      <c r="R4" s="1117"/>
      <c r="S4" s="1117"/>
      <c r="T4" s="1117"/>
      <c r="U4" s="1117"/>
      <c r="V4" s="1117"/>
      <c r="W4" s="1117"/>
      <c r="X4" s="1117"/>
      <c r="Y4" s="1439"/>
      <c r="Z4" s="1439"/>
      <c r="AA4" s="1439"/>
      <c r="AB4" s="1439"/>
      <c r="AC4" s="1439"/>
      <c r="AD4" s="1439"/>
      <c r="AE4" s="1439"/>
      <c r="AF4" s="1439"/>
      <c r="AG4" s="1439"/>
      <c r="AH4" s="1439"/>
      <c r="AI4" s="1439"/>
      <c r="AJ4" s="1439"/>
      <c r="AK4" s="1439"/>
      <c r="AL4" s="1439"/>
      <c r="AM4" s="1439"/>
      <c r="AN4" s="1439"/>
      <c r="AO4" s="1439"/>
      <c r="AP4" s="1439"/>
      <c r="AQ4" s="1439"/>
      <c r="AR4" s="1439"/>
      <c r="AS4" s="1439"/>
      <c r="AT4" s="1439"/>
      <c r="AU4" s="1439"/>
      <c r="AV4" s="1439"/>
      <c r="AW4" s="1439"/>
      <c r="AX4" s="1439"/>
      <c r="AY4" s="1439"/>
      <c r="AZ4" s="1439"/>
      <c r="BA4" s="1439"/>
      <c r="BB4" s="1439"/>
      <c r="BC4" s="1439"/>
      <c r="BD4" s="1439"/>
      <c r="BE4" s="1439"/>
      <c r="BF4" s="1439"/>
      <c r="BG4" s="1439"/>
      <c r="BH4" s="1439"/>
      <c r="BI4" s="1439"/>
      <c r="BJ4" s="1439"/>
      <c r="BK4" s="1439"/>
      <c r="BL4" s="1439"/>
      <c r="BM4" s="1439"/>
      <c r="BN4" s="1439"/>
      <c r="BO4" s="1439"/>
      <c r="BP4" s="1439"/>
      <c r="BQ4" s="1439"/>
      <c r="BR4" s="1439"/>
      <c r="BS4" s="1439"/>
      <c r="BT4" s="1439"/>
      <c r="BU4" s="1439"/>
      <c r="BV4" s="1439"/>
      <c r="BW4" s="1439"/>
      <c r="BX4" s="1439"/>
      <c r="BY4" s="1439"/>
      <c r="BZ4" s="1439"/>
      <c r="CA4" s="1439"/>
      <c r="CB4" s="1439"/>
      <c r="CC4" s="1439"/>
      <c r="CD4" s="1439"/>
      <c r="CE4" s="1439"/>
      <c r="CF4" s="1439"/>
      <c r="CG4" s="1439"/>
      <c r="CH4" s="1439"/>
      <c r="CI4" s="1439"/>
      <c r="CJ4" s="1439"/>
      <c r="CK4" s="1439"/>
      <c r="CL4" s="1439"/>
      <c r="CM4" s="1439"/>
      <c r="CN4" s="1439"/>
      <c r="CO4" s="1439"/>
      <c r="CP4" s="1439"/>
      <c r="CQ4" s="1439"/>
      <c r="CR4" s="1439"/>
      <c r="CS4" s="1439"/>
      <c r="CT4" s="1439"/>
      <c r="CU4" s="1439"/>
      <c r="CV4" s="1439"/>
      <c r="CW4" s="1439"/>
      <c r="CX4" s="1439"/>
      <c r="CY4" s="1439"/>
      <c r="CZ4" s="1439"/>
      <c r="DA4" s="1439"/>
      <c r="DB4" s="1439"/>
      <c r="DC4" s="1439"/>
      <c r="DD4" s="1439"/>
      <c r="DE4" s="1439"/>
      <c r="DF4" s="1439"/>
      <c r="DG4" s="1439"/>
      <c r="DH4" s="1439"/>
      <c r="DI4" s="1439"/>
      <c r="DJ4" s="1439"/>
      <c r="DK4" s="1439"/>
      <c r="DL4" s="1439"/>
      <c r="DM4" s="1439"/>
      <c r="DN4" s="1439"/>
      <c r="DO4" s="1439"/>
      <c r="DP4" s="1439"/>
      <c r="DQ4" s="1439"/>
      <c r="DR4" s="1439"/>
      <c r="DS4" s="1439"/>
      <c r="DT4" s="1439"/>
      <c r="DU4" s="1439"/>
      <c r="DV4" s="1439"/>
      <c r="DW4" s="1439"/>
      <c r="DX4" s="1439"/>
      <c r="DY4" s="1439"/>
      <c r="DZ4" s="1439"/>
      <c r="EA4" s="1439"/>
      <c r="EB4" s="1439"/>
      <c r="EC4" s="1439"/>
      <c r="ED4" s="1439"/>
      <c r="EE4" s="1439"/>
      <c r="EF4" s="1439"/>
      <c r="EG4" s="1439"/>
      <c r="EH4" s="1439"/>
      <c r="EI4" s="1439"/>
      <c r="EJ4" s="1439"/>
      <c r="EK4" s="1439"/>
      <c r="EL4" s="1439"/>
      <c r="EM4" s="1439"/>
      <c r="EN4" s="1439"/>
      <c r="EO4" s="1439"/>
      <c r="EP4" s="1439"/>
      <c r="EQ4" s="1439"/>
      <c r="ER4" s="1439"/>
      <c r="ES4" s="1439"/>
      <c r="ET4" s="1439"/>
      <c r="EU4" s="1439"/>
      <c r="EV4" s="1439"/>
      <c r="EW4" s="1439"/>
      <c r="EX4" s="1439"/>
      <c r="EY4" s="1439"/>
      <c r="EZ4" s="1439"/>
      <c r="FA4" s="1439"/>
      <c r="FB4" s="1439"/>
      <c r="FC4" s="1439"/>
      <c r="FD4" s="1439"/>
      <c r="FE4" s="1439"/>
      <c r="FF4" s="1439"/>
      <c r="FG4" s="1439"/>
      <c r="FH4" s="1439"/>
      <c r="FI4" s="1439"/>
      <c r="FJ4" s="1439"/>
      <c r="FK4" s="1439"/>
      <c r="FL4" s="1439"/>
      <c r="FM4" s="1439"/>
      <c r="FN4" s="1439"/>
      <c r="FO4" s="1439"/>
      <c r="FP4" s="1439"/>
      <c r="FQ4" s="1439"/>
      <c r="FR4" s="1439"/>
      <c r="FS4" s="1439"/>
      <c r="FT4" s="1439"/>
      <c r="FU4" s="1439"/>
      <c r="FV4" s="1439"/>
      <c r="FW4" s="1439"/>
      <c r="FX4" s="1439"/>
      <c r="FY4" s="1439"/>
      <c r="FZ4" s="1439"/>
      <c r="GA4" s="1439"/>
      <c r="GB4" s="1439"/>
      <c r="GC4" s="1439"/>
      <c r="GD4" s="1439"/>
      <c r="GE4" s="1439"/>
      <c r="GF4" s="1439"/>
      <c r="GG4" s="1439"/>
      <c r="GH4" s="1439"/>
      <c r="GI4" s="1439"/>
      <c r="GJ4" s="1439"/>
      <c r="GK4" s="1439"/>
      <c r="GL4" s="1439"/>
      <c r="GM4" s="1439"/>
      <c r="GN4" s="1439"/>
      <c r="GO4" s="1439"/>
      <c r="GP4" s="1439"/>
      <c r="GQ4" s="1439"/>
      <c r="GR4" s="1439"/>
      <c r="GS4" s="1439"/>
      <c r="GT4" s="1439"/>
      <c r="GU4" s="1439"/>
      <c r="GV4" s="1439"/>
      <c r="GW4" s="1439"/>
      <c r="GX4" s="1439"/>
      <c r="GY4" s="1439"/>
      <c r="GZ4" s="1439"/>
      <c r="HA4" s="1439"/>
      <c r="HB4" s="1439"/>
      <c r="HC4" s="1439"/>
      <c r="HD4" s="1439"/>
      <c r="HE4" s="1439"/>
      <c r="HF4" s="1439"/>
      <c r="HG4" s="1439"/>
      <c r="HH4" s="1439"/>
      <c r="HI4" s="1439"/>
      <c r="HJ4" s="1439"/>
      <c r="HK4" s="1439"/>
      <c r="HL4" s="1439"/>
      <c r="HM4" s="1439"/>
      <c r="HN4" s="1439"/>
      <c r="HO4" s="1439"/>
      <c r="HP4" s="1439"/>
      <c r="HQ4" s="1439"/>
      <c r="HR4" s="1439"/>
      <c r="HS4" s="1439"/>
      <c r="HT4" s="1439"/>
      <c r="HU4" s="1439"/>
      <c r="HV4" s="1439"/>
      <c r="HW4" s="1439"/>
      <c r="HX4" s="1439"/>
      <c r="HY4" s="1439"/>
      <c r="HZ4" s="1439"/>
      <c r="IA4" s="1439"/>
      <c r="IB4" s="1439"/>
      <c r="IC4" s="1439"/>
      <c r="ID4" s="1439"/>
      <c r="IE4" s="1439"/>
      <c r="IF4" s="1439"/>
      <c r="IG4" s="1439"/>
      <c r="IH4" s="1439"/>
      <c r="II4" s="1439"/>
      <c r="IJ4" s="1439"/>
      <c r="IK4" s="1439"/>
      <c r="IL4" s="1439"/>
      <c r="IM4" s="1439"/>
      <c r="IN4" s="1439"/>
      <c r="IO4" s="1439"/>
      <c r="IP4" s="1439"/>
      <c r="IQ4" s="1439"/>
      <c r="IR4" s="1439"/>
      <c r="IS4" s="1439"/>
      <c r="IT4" s="1439"/>
      <c r="IU4" s="1439"/>
      <c r="IV4" s="1439"/>
    </row>
    <row r="5" spans="1:256">
      <c r="C5" s="1119"/>
      <c r="D5" s="1120" t="s">
        <v>149</v>
      </c>
      <c r="E5" s="1119"/>
      <c r="F5" s="1120" t="s">
        <v>150</v>
      </c>
    </row>
    <row r="6" spans="1:256">
      <c r="A6" s="1125"/>
      <c r="B6" s="861"/>
      <c r="C6" s="861"/>
      <c r="D6" s="861"/>
    </row>
    <row r="7" spans="1:256">
      <c r="A7" s="1125"/>
      <c r="B7" s="1243" t="s">
        <v>1009</v>
      </c>
      <c r="C7" s="1243"/>
      <c r="D7" s="1243"/>
      <c r="E7" s="1243"/>
      <c r="F7" s="1243"/>
      <c r="G7" s="1243"/>
      <c r="H7" s="1641"/>
      <c r="I7" s="1642"/>
      <c r="J7" s="1643"/>
      <c r="L7" s="890"/>
      <c r="M7" s="890"/>
      <c r="N7" s="890"/>
      <c r="O7" s="890"/>
      <c r="P7" s="890"/>
    </row>
    <row r="8" spans="1:256">
      <c r="A8" s="1125"/>
      <c r="B8" s="1243" t="s">
        <v>1010</v>
      </c>
      <c r="C8" s="1243"/>
      <c r="D8" s="1243"/>
      <c r="E8" s="1243"/>
      <c r="F8" s="1243"/>
      <c r="G8" s="1243"/>
      <c r="H8" s="1641"/>
      <c r="I8" s="1642"/>
      <c r="J8" s="1643"/>
      <c r="L8" s="1120" t="s">
        <v>1011</v>
      </c>
      <c r="M8" s="1120"/>
      <c r="N8" s="1244"/>
      <c r="O8" s="1120"/>
      <c r="P8" s="890"/>
      <c r="W8" s="1245"/>
    </row>
    <row r="9" spans="1:256">
      <c r="A9" s="1125"/>
      <c r="B9" s="1246" t="s">
        <v>1012</v>
      </c>
      <c r="C9" s="1246"/>
      <c r="D9" s="1246"/>
      <c r="E9" s="1246"/>
      <c r="F9" s="1246"/>
      <c r="G9" s="1246"/>
      <c r="H9" s="1641"/>
      <c r="I9" s="1642"/>
      <c r="J9" s="1643"/>
      <c r="L9" s="1120" t="s">
        <v>1011</v>
      </c>
      <c r="M9" s="1120"/>
      <c r="N9" s="1244"/>
      <c r="O9" s="1120"/>
      <c r="P9" s="890"/>
    </row>
    <row r="10" spans="1:256">
      <c r="A10" s="1125"/>
      <c r="B10" s="861"/>
      <c r="C10" s="861"/>
      <c r="D10" s="861"/>
    </row>
    <row r="11" spans="1:256" ht="15" customHeight="1">
      <c r="A11" s="1125" t="s">
        <v>163</v>
      </c>
      <c r="B11" s="1404" t="s">
        <v>1013</v>
      </c>
      <c r="C11" s="1404"/>
      <c r="D11" s="1404"/>
      <c r="E11" s="1404"/>
      <c r="F11" s="1404"/>
      <c r="G11" s="1404"/>
      <c r="H11" s="1404"/>
      <c r="I11" s="1404"/>
      <c r="J11" s="1404"/>
      <c r="K11" s="1404"/>
      <c r="L11" s="1404"/>
    </row>
    <row r="12" spans="1:256">
      <c r="A12" s="1125"/>
      <c r="B12" s="1410" t="s">
        <v>1014</v>
      </c>
      <c r="C12" s="1410"/>
      <c r="D12" s="1410"/>
      <c r="E12" s="1410"/>
      <c r="F12" s="1410"/>
      <c r="G12" s="1410"/>
      <c r="H12" s="1410"/>
      <c r="I12" s="1410"/>
      <c r="J12" s="1410"/>
      <c r="K12" s="1410"/>
      <c r="L12" s="1410"/>
    </row>
    <row r="13" spans="1:256">
      <c r="A13" s="1125"/>
      <c r="C13" s="1119"/>
      <c r="D13" s="1120" t="s">
        <v>149</v>
      </c>
      <c r="E13" s="1119"/>
      <c r="F13" s="1120" t="s">
        <v>150</v>
      </c>
    </row>
    <row r="14" spans="1:256">
      <c r="A14" s="1125"/>
    </row>
    <row r="15" spans="1:256">
      <c r="A15" s="1125"/>
      <c r="B15" s="1247" t="s">
        <v>1015</v>
      </c>
      <c r="H15" s="1641"/>
      <c r="I15" s="1642"/>
      <c r="J15" s="1642"/>
      <c r="K15" s="1642"/>
      <c r="L15" s="1642"/>
      <c r="M15" s="1642"/>
      <c r="N15" s="1643"/>
    </row>
    <row r="16" spans="1:256">
      <c r="A16" s="1125"/>
    </row>
    <row r="17" spans="1:14" s="1249" customFormat="1">
      <c r="A17" s="1125" t="s">
        <v>171</v>
      </c>
      <c r="B17" s="1248" t="s">
        <v>1016</v>
      </c>
      <c r="C17" s="849"/>
      <c r="D17" s="849"/>
      <c r="E17" s="849"/>
      <c r="F17" s="849"/>
      <c r="G17" s="849"/>
      <c r="H17" s="1641"/>
      <c r="I17" s="1642"/>
      <c r="J17" s="1642"/>
      <c r="K17" s="1642"/>
      <c r="L17" s="1642"/>
      <c r="M17" s="1642"/>
      <c r="N17" s="1643"/>
    </row>
    <row r="18" spans="1:14" s="1249" customFormat="1">
      <c r="A18" s="1125"/>
      <c r="B18" s="1247" t="s">
        <v>1017</v>
      </c>
      <c r="C18" s="849"/>
      <c r="D18" s="849"/>
      <c r="E18" s="849"/>
      <c r="F18" s="849"/>
      <c r="G18" s="849"/>
      <c r="H18" s="1641"/>
      <c r="I18" s="1642"/>
      <c r="J18" s="1642"/>
      <c r="K18" s="1642"/>
      <c r="L18" s="1642"/>
      <c r="M18" s="1642"/>
      <c r="N18" s="1643"/>
    </row>
    <row r="19" spans="1:14" s="1249" customFormat="1">
      <c r="A19" s="1125"/>
      <c r="B19" s="1247" t="s">
        <v>1018</v>
      </c>
      <c r="C19" s="849"/>
      <c r="D19" s="849"/>
      <c r="E19" s="849"/>
      <c r="F19" s="849"/>
      <c r="G19" s="849"/>
      <c r="H19" s="1644"/>
      <c r="I19" s="1645"/>
      <c r="J19" s="1646"/>
      <c r="K19" s="1246" t="s">
        <v>1019</v>
      </c>
      <c r="L19" s="1250"/>
      <c r="M19" s="1251" t="s">
        <v>1020</v>
      </c>
      <c r="N19" s="1252"/>
    </row>
    <row r="20" spans="1:14" s="1249" customFormat="1">
      <c r="A20" s="1125"/>
      <c r="B20" s="1247" t="s">
        <v>1021</v>
      </c>
      <c r="C20" s="849"/>
      <c r="D20" s="849"/>
      <c r="E20" s="849"/>
      <c r="F20" s="849"/>
      <c r="G20" s="849"/>
      <c r="H20" s="1641"/>
      <c r="I20" s="1642"/>
      <c r="J20" s="1642"/>
      <c r="K20" s="1642"/>
      <c r="L20" s="1642"/>
      <c r="M20" s="1642"/>
      <c r="N20" s="1643"/>
    </row>
    <row r="21" spans="1:14" s="1249" customFormat="1">
      <c r="A21" s="1125"/>
      <c r="B21" s="1247" t="s">
        <v>765</v>
      </c>
      <c r="C21" s="849"/>
      <c r="D21" s="849"/>
      <c r="E21" s="849"/>
      <c r="F21" s="849"/>
      <c r="G21" s="849"/>
      <c r="H21" s="1641"/>
      <c r="I21" s="1642"/>
      <c r="J21" s="1642"/>
      <c r="K21" s="1642"/>
      <c r="L21" s="1642"/>
      <c r="M21" s="1642"/>
      <c r="N21" s="1643"/>
    </row>
    <row r="22" spans="1:14" s="1249" customFormat="1">
      <c r="A22" s="1125"/>
      <c r="B22" s="1247" t="s">
        <v>1022</v>
      </c>
      <c r="C22" s="849"/>
      <c r="D22" s="849"/>
      <c r="E22" s="849"/>
      <c r="F22" s="849"/>
      <c r="G22" s="849"/>
      <c r="H22" s="1641"/>
      <c r="I22" s="1642"/>
      <c r="J22" s="1642"/>
      <c r="K22" s="1642"/>
      <c r="L22" s="1642"/>
      <c r="M22" s="1642"/>
      <c r="N22" s="1643"/>
    </row>
    <row r="23" spans="1:14" s="1249" customFormat="1">
      <c r="A23" s="1125"/>
      <c r="B23" s="1247" t="s">
        <v>1023</v>
      </c>
      <c r="C23" s="849"/>
      <c r="D23" s="849"/>
      <c r="E23" s="849"/>
      <c r="F23" s="849"/>
      <c r="G23" s="849"/>
      <c r="H23" s="1641"/>
      <c r="I23" s="1642"/>
      <c r="J23" s="1642"/>
      <c r="K23" s="1642"/>
      <c r="L23" s="1642"/>
      <c r="M23" s="1642"/>
      <c r="N23" s="1643"/>
    </row>
    <row r="24" spans="1:14" s="1249" customFormat="1">
      <c r="A24" s="1125"/>
      <c r="B24" s="849"/>
      <c r="C24" s="849"/>
      <c r="D24" s="849"/>
      <c r="E24" s="849"/>
      <c r="F24" s="849"/>
      <c r="G24" s="849"/>
      <c r="H24" s="849"/>
      <c r="I24" s="849"/>
      <c r="J24" s="849"/>
      <c r="K24" s="849"/>
      <c r="L24" s="849"/>
      <c r="M24" s="849"/>
      <c r="N24" s="849"/>
    </row>
    <row r="25" spans="1:14" s="1249" customFormat="1">
      <c r="A25" s="1125" t="s">
        <v>174</v>
      </c>
      <c r="B25" s="1404" t="s">
        <v>1024</v>
      </c>
      <c r="C25" s="1404"/>
      <c r="D25" s="1404"/>
      <c r="E25" s="1404"/>
      <c r="F25" s="1404"/>
      <c r="G25" s="1404"/>
      <c r="H25" s="1404"/>
      <c r="I25" s="1404"/>
      <c r="J25" s="1404"/>
      <c r="K25" s="1404"/>
      <c r="L25" s="1404"/>
      <c r="M25" s="1404"/>
      <c r="N25" s="1404"/>
    </row>
    <row r="26" spans="1:14" s="1249" customFormat="1">
      <c r="A26" s="1125"/>
      <c r="B26" s="1247" t="s">
        <v>1025</v>
      </c>
      <c r="C26" s="849"/>
      <c r="D26" s="849"/>
      <c r="E26" s="849"/>
      <c r="F26" s="849"/>
      <c r="G26" s="849"/>
      <c r="H26" s="1641"/>
      <c r="I26" s="1642"/>
      <c r="J26" s="1642"/>
      <c r="K26" s="1642"/>
      <c r="L26" s="1642"/>
      <c r="M26" s="1642"/>
      <c r="N26" s="1643"/>
    </row>
    <row r="27" spans="1:14" s="1249" customFormat="1">
      <c r="A27" s="1125"/>
      <c r="B27" s="1247" t="s">
        <v>1017</v>
      </c>
      <c r="C27" s="849"/>
      <c r="D27" s="849"/>
      <c r="E27" s="849"/>
      <c r="F27" s="849"/>
      <c r="G27" s="849"/>
      <c r="H27" s="1641"/>
      <c r="I27" s="1642"/>
      <c r="J27" s="1642"/>
      <c r="K27" s="1642"/>
      <c r="L27" s="1642"/>
      <c r="M27" s="1642"/>
      <c r="N27" s="1643"/>
    </row>
    <row r="28" spans="1:14" s="1249" customFormat="1">
      <c r="A28" s="1125"/>
      <c r="B28" s="1247" t="s">
        <v>1018</v>
      </c>
      <c r="C28" s="849"/>
      <c r="D28" s="849"/>
      <c r="E28" s="849"/>
      <c r="F28" s="849"/>
      <c r="G28" s="849"/>
      <c r="H28" s="1644"/>
      <c r="I28" s="1645"/>
      <c r="J28" s="1646"/>
      <c r="K28" s="1246" t="s">
        <v>1019</v>
      </c>
      <c r="L28" s="1250"/>
      <c r="M28" s="1251" t="s">
        <v>1020</v>
      </c>
      <c r="N28" s="1252"/>
    </row>
    <row r="29" spans="1:14" s="1249" customFormat="1">
      <c r="A29" s="1125"/>
      <c r="B29" s="1247" t="s">
        <v>1021</v>
      </c>
      <c r="C29" s="849"/>
      <c r="D29" s="849"/>
      <c r="E29" s="849"/>
      <c r="F29" s="849"/>
      <c r="G29" s="849"/>
      <c r="H29" s="1641"/>
      <c r="I29" s="1642"/>
      <c r="J29" s="1642"/>
      <c r="K29" s="1642"/>
      <c r="L29" s="1642"/>
      <c r="M29" s="1642"/>
      <c r="N29" s="1643"/>
    </row>
    <row r="30" spans="1:14" s="1249" customFormat="1">
      <c r="A30" s="1125"/>
      <c r="B30" s="1247" t="s">
        <v>1026</v>
      </c>
      <c r="C30" s="849"/>
      <c r="D30" s="849"/>
      <c r="E30" s="849"/>
      <c r="F30" s="849"/>
      <c r="G30" s="849"/>
      <c r="H30" s="1641"/>
      <c r="I30" s="1642"/>
      <c r="J30" s="1642"/>
      <c r="K30" s="1642"/>
      <c r="L30" s="1642"/>
      <c r="M30" s="1642"/>
      <c r="N30" s="1643"/>
    </row>
    <row r="31" spans="1:14" s="1249" customFormat="1">
      <c r="A31" s="1125"/>
      <c r="B31" s="1247" t="s">
        <v>1027</v>
      </c>
      <c r="C31" s="849"/>
      <c r="D31" s="849"/>
      <c r="E31" s="849"/>
      <c r="F31" s="849"/>
      <c r="G31" s="849"/>
      <c r="H31" s="1641"/>
      <c r="I31" s="1642"/>
      <c r="J31" s="1642"/>
      <c r="K31" s="1642"/>
      <c r="L31" s="1642"/>
      <c r="M31" s="1642"/>
      <c r="N31" s="1643"/>
    </row>
    <row r="32" spans="1:14" s="1249" customFormat="1">
      <c r="A32" s="1125"/>
      <c r="B32" s="1247" t="s">
        <v>1028</v>
      </c>
      <c r="C32" s="849"/>
      <c r="D32" s="849"/>
      <c r="E32" s="849"/>
      <c r="F32" s="849"/>
      <c r="G32" s="849"/>
      <c r="H32" s="1641"/>
      <c r="I32" s="1642"/>
      <c r="J32" s="1642"/>
      <c r="K32" s="1642"/>
      <c r="L32" s="1642"/>
      <c r="M32" s="1642"/>
      <c r="N32" s="1643"/>
    </row>
    <row r="33" spans="1:14" s="1249" customFormat="1">
      <c r="A33" s="1125"/>
      <c r="B33" s="849"/>
      <c r="C33" s="849"/>
      <c r="D33" s="849"/>
      <c r="E33" s="849"/>
      <c r="F33" s="849"/>
      <c r="G33" s="849"/>
      <c r="H33" s="849"/>
      <c r="I33" s="849"/>
      <c r="J33" s="849"/>
      <c r="K33" s="849"/>
      <c r="L33" s="849"/>
      <c r="M33" s="849"/>
      <c r="N33" s="849"/>
    </row>
    <row r="34" spans="1:14" s="1249" customFormat="1">
      <c r="A34" s="1125"/>
      <c r="B34" s="1247" t="s">
        <v>1025</v>
      </c>
      <c r="C34" s="849"/>
      <c r="D34" s="849"/>
      <c r="E34" s="849"/>
      <c r="F34" s="849"/>
      <c r="G34" s="849"/>
      <c r="H34" s="1641"/>
      <c r="I34" s="1642"/>
      <c r="J34" s="1642"/>
      <c r="K34" s="1642"/>
      <c r="L34" s="1642"/>
      <c r="M34" s="1642"/>
      <c r="N34" s="1643"/>
    </row>
    <row r="35" spans="1:14" s="1249" customFormat="1">
      <c r="A35" s="1125"/>
      <c r="B35" s="1247" t="s">
        <v>1017</v>
      </c>
      <c r="C35" s="849"/>
      <c r="D35" s="849"/>
      <c r="E35" s="849"/>
      <c r="F35" s="849"/>
      <c r="G35" s="849"/>
      <c r="H35" s="1641"/>
      <c r="I35" s="1642"/>
      <c r="J35" s="1642"/>
      <c r="K35" s="1642"/>
      <c r="L35" s="1642"/>
      <c r="M35" s="1642"/>
      <c r="N35" s="1643"/>
    </row>
    <row r="36" spans="1:14" s="1249" customFormat="1">
      <c r="A36" s="1125"/>
      <c r="B36" s="1247" t="s">
        <v>1018</v>
      </c>
      <c r="C36" s="849"/>
      <c r="D36" s="849"/>
      <c r="E36" s="849"/>
      <c r="F36" s="849"/>
      <c r="G36" s="849"/>
      <c r="H36" s="1644"/>
      <c r="I36" s="1645"/>
      <c r="J36" s="1646"/>
      <c r="K36" s="1246" t="s">
        <v>1019</v>
      </c>
      <c r="L36" s="1250"/>
      <c r="M36" s="1251" t="s">
        <v>1020</v>
      </c>
      <c r="N36" s="1252"/>
    </row>
    <row r="37" spans="1:14" s="1249" customFormat="1">
      <c r="A37" s="1125"/>
      <c r="B37" s="1247" t="s">
        <v>1021</v>
      </c>
      <c r="C37" s="849"/>
      <c r="D37" s="849"/>
      <c r="E37" s="849"/>
      <c r="F37" s="849"/>
      <c r="G37" s="849"/>
      <c r="H37" s="1641"/>
      <c r="I37" s="1642"/>
      <c r="J37" s="1642"/>
      <c r="K37" s="1642"/>
      <c r="L37" s="1642"/>
      <c r="M37" s="1642"/>
      <c r="N37" s="1643"/>
    </row>
    <row r="38" spans="1:14" s="1249" customFormat="1">
      <c r="A38" s="1125"/>
      <c r="B38" s="1247" t="s">
        <v>1026</v>
      </c>
      <c r="C38" s="849"/>
      <c r="D38" s="849"/>
      <c r="E38" s="849"/>
      <c r="F38" s="849"/>
      <c r="G38" s="849"/>
      <c r="H38" s="1641"/>
      <c r="I38" s="1642"/>
      <c r="J38" s="1642"/>
      <c r="K38" s="1642"/>
      <c r="L38" s="1642"/>
      <c r="M38" s="1642"/>
      <c r="N38" s="1643"/>
    </row>
    <row r="39" spans="1:14" s="1249" customFormat="1">
      <c r="A39" s="1125"/>
      <c r="B39" s="1247" t="s">
        <v>1027</v>
      </c>
      <c r="C39" s="849"/>
      <c r="D39" s="849"/>
      <c r="E39" s="849"/>
      <c r="F39" s="849"/>
      <c r="G39" s="849"/>
      <c r="H39" s="1641"/>
      <c r="I39" s="1642"/>
      <c r="J39" s="1642"/>
      <c r="K39" s="1642"/>
      <c r="L39" s="1642"/>
      <c r="M39" s="1642"/>
      <c r="N39" s="1643"/>
    </row>
    <row r="40" spans="1:14" s="1249" customFormat="1">
      <c r="A40" s="1125"/>
      <c r="B40" s="1247" t="s">
        <v>1028</v>
      </c>
      <c r="C40" s="849"/>
      <c r="D40" s="849"/>
      <c r="E40" s="849"/>
      <c r="F40" s="849"/>
      <c r="G40" s="849"/>
      <c r="H40" s="1641"/>
      <c r="I40" s="1642"/>
      <c r="J40" s="1642"/>
      <c r="K40" s="1642"/>
      <c r="L40" s="1642"/>
      <c r="M40" s="1642"/>
      <c r="N40" s="1643"/>
    </row>
    <row r="41" spans="1:14">
      <c r="A41" s="1125"/>
    </row>
  </sheetData>
  <sheetProtection formatCells="0" formatColumns="0" formatRows="0"/>
  <customSheetViews>
    <customSheetView guid="{BF20CC56-EA05-47B4-8174-543B4536EDD8}" showPageBreaks="1" showGridLines="0" printArea="1">
      <selection activeCell="C6" sqref="C6"/>
      <colBreaks count="1" manualBreakCount="1">
        <brk id="14" max="1048575" man="1"/>
      </colBreaks>
      <pageMargins left="0" right="0" top="0" bottom="0" header="0" footer="0"/>
      <printOptions horizontalCentered="1"/>
      <pageSetup scale="92" fitToHeight="2" orientation="portrait" r:id="rId1"/>
      <headerFooter>
        <oddFooter>&amp;R&amp;A, &amp;P</oddFooter>
      </headerFooter>
    </customSheetView>
    <customSheetView guid="{DFED3BBB-AA3A-47A0-B9A6-455515EE166B}" showPageBreaks="1" showGridLines="0" printArea="1">
      <selection sqref="A1:N2"/>
      <colBreaks count="1" manualBreakCount="1">
        <brk id="14" max="1048575" man="1"/>
      </colBreaks>
      <pageMargins left="0" right="0" top="0" bottom="0" header="0" footer="0"/>
      <printOptions horizontalCentered="1"/>
      <pageSetup scale="92" fitToHeight="2" orientation="portrait" r:id="rId2"/>
      <headerFooter>
        <oddFooter>&amp;R&amp;A, &amp;P</oddFooter>
      </headerFooter>
    </customSheetView>
  </customSheetViews>
  <mergeCells count="51">
    <mergeCell ref="H38:N38"/>
    <mergeCell ref="H39:N39"/>
    <mergeCell ref="H40:N40"/>
    <mergeCell ref="H31:N31"/>
    <mergeCell ref="H32:N32"/>
    <mergeCell ref="H34:N34"/>
    <mergeCell ref="H35:N35"/>
    <mergeCell ref="H36:J36"/>
    <mergeCell ref="H37:N37"/>
    <mergeCell ref="H30:N30"/>
    <mergeCell ref="H18:N18"/>
    <mergeCell ref="H19:J19"/>
    <mergeCell ref="H20:N20"/>
    <mergeCell ref="H21:N21"/>
    <mergeCell ref="H22:N22"/>
    <mergeCell ref="H23:N23"/>
    <mergeCell ref="B25:N25"/>
    <mergeCell ref="H26:N26"/>
    <mergeCell ref="H27:N27"/>
    <mergeCell ref="H28:J28"/>
    <mergeCell ref="H29:N29"/>
    <mergeCell ref="H17:N17"/>
    <mergeCell ref="GW4:HH4"/>
    <mergeCell ref="HI4:HT4"/>
    <mergeCell ref="HU4:IF4"/>
    <mergeCell ref="IG4:IR4"/>
    <mergeCell ref="H8:J8"/>
    <mergeCell ref="H9:J9"/>
    <mergeCell ref="B11:L11"/>
    <mergeCell ref="B12:L12"/>
    <mergeCell ref="H15:N15"/>
    <mergeCell ref="H7:J7"/>
    <mergeCell ref="EC4:EN4"/>
    <mergeCell ref="EO4:EZ4"/>
    <mergeCell ref="FA4:FL4"/>
    <mergeCell ref="FM4:FX4"/>
    <mergeCell ref="AW4:BH4"/>
    <mergeCell ref="A1:N1"/>
    <mergeCell ref="B3:L3"/>
    <mergeCell ref="B4:L4"/>
    <mergeCell ref="Y4:AJ4"/>
    <mergeCell ref="BI4:BT4"/>
    <mergeCell ref="IS4:IV4"/>
    <mergeCell ref="FY4:GJ4"/>
    <mergeCell ref="GK4:GV4"/>
    <mergeCell ref="DQ4:EB4"/>
    <mergeCell ref="AK4:AV4"/>
    <mergeCell ref="BU4:CF4"/>
    <mergeCell ref="CG4:CR4"/>
    <mergeCell ref="CS4:DD4"/>
    <mergeCell ref="DE4:DP4"/>
  </mergeCells>
  <printOptions horizontalCentered="1"/>
  <pageMargins left="0.7" right="0.7" top="0.75" bottom="0.75" header="0.3" footer="0.3"/>
  <pageSetup scale="88" fitToHeight="2" orientation="portrait" r:id="rId3"/>
  <headerFooter differentFirst="1"/>
  <colBreaks count="1" manualBreakCount="1">
    <brk id="14" max="1048575" man="1"/>
  </colBreaks>
  <ignoredErrors>
    <ignoredError sqref="A4 A25 A17 A1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1"/>
  <dimension ref="A1:T42"/>
  <sheetViews>
    <sheetView showGridLines="0" workbookViewId="0">
      <selection sqref="A1:N1"/>
    </sheetView>
  </sheetViews>
  <sheetFormatPr defaultColWidth="9.140625" defaultRowHeight="16.350000000000001" customHeight="1"/>
  <cols>
    <col min="1" max="1" width="3" style="1178" bestFit="1" customWidth="1"/>
    <col min="2" max="2" width="8.140625" style="849" customWidth="1"/>
    <col min="3" max="3" width="3.140625" style="849" customWidth="1"/>
    <col min="4" max="4" width="4.5703125" style="849" customWidth="1"/>
    <col min="5" max="5" width="3" style="849" customWidth="1"/>
    <col min="6" max="6" width="5.42578125" style="849" customWidth="1"/>
    <col min="7" max="7" width="10.85546875" style="849" customWidth="1"/>
    <col min="8" max="8" width="13.42578125" style="849" customWidth="1"/>
    <col min="9" max="9" width="6" style="849" customWidth="1"/>
    <col min="10" max="10" width="6.140625" style="849" customWidth="1"/>
    <col min="11" max="11" width="8.140625" style="849" customWidth="1"/>
    <col min="12" max="12" width="10.140625" style="849" customWidth="1"/>
    <col min="13" max="13" width="6.5703125" style="849" customWidth="1"/>
    <col min="14" max="14" width="11.5703125" style="849" customWidth="1"/>
    <col min="15" max="16384" width="9.140625" style="849"/>
  </cols>
  <sheetData>
    <row r="1" spans="1:15" ht="16.350000000000001" customHeight="1">
      <c r="A1" s="1400" t="s">
        <v>1029</v>
      </c>
      <c r="B1" s="1400"/>
      <c r="C1" s="1400"/>
      <c r="D1" s="1400"/>
      <c r="E1" s="1400"/>
      <c r="F1" s="1400"/>
      <c r="G1" s="1400"/>
      <c r="H1" s="1400"/>
      <c r="I1" s="1400"/>
      <c r="J1" s="1400"/>
      <c r="K1" s="1400"/>
      <c r="L1" s="1400"/>
      <c r="M1" s="1400"/>
      <c r="N1" s="1400"/>
    </row>
    <row r="3" spans="1:15" ht="16.350000000000001" customHeight="1">
      <c r="A3" s="1125" t="s">
        <v>225</v>
      </c>
      <c r="B3" s="1412" t="s">
        <v>1030</v>
      </c>
      <c r="C3" s="1412"/>
      <c r="D3" s="1412"/>
      <c r="E3" s="1412"/>
      <c r="F3" s="1412"/>
      <c r="G3" s="1655"/>
      <c r="H3" s="1649"/>
      <c r="I3" s="1650"/>
      <c r="J3" s="1650"/>
      <c r="K3" s="1650"/>
      <c r="L3" s="1650"/>
      <c r="M3" s="1650"/>
      <c r="N3" s="1651"/>
    </row>
    <row r="4" spans="1:15" ht="16.350000000000001" customHeight="1">
      <c r="B4" s="1137" t="s">
        <v>1031</v>
      </c>
      <c r="C4" s="1137"/>
      <c r="D4" s="1137"/>
      <c r="E4" s="1137"/>
      <c r="F4" s="1137"/>
      <c r="G4" s="890"/>
      <c r="H4" s="1649"/>
      <c r="I4" s="1650"/>
      <c r="J4" s="1650"/>
      <c r="K4" s="1650"/>
      <c r="L4" s="1650"/>
      <c r="M4" s="1650"/>
      <c r="N4" s="1651"/>
    </row>
    <row r="5" spans="1:15" ht="16.350000000000001" customHeight="1">
      <c r="A5" s="1247"/>
      <c r="B5" s="1247" t="s">
        <v>1017</v>
      </c>
      <c r="H5" s="1649"/>
      <c r="I5" s="1650"/>
      <c r="J5" s="1650"/>
      <c r="K5" s="1650"/>
      <c r="L5" s="1650"/>
      <c r="M5" s="1650"/>
      <c r="N5" s="1651"/>
      <c r="O5" s="1117"/>
    </row>
    <row r="6" spans="1:15" ht="16.350000000000001" customHeight="1">
      <c r="A6" s="1247"/>
      <c r="B6" s="1247" t="s">
        <v>1018</v>
      </c>
      <c r="H6" s="1649"/>
      <c r="I6" s="1650"/>
      <c r="J6" s="1650"/>
      <c r="K6" s="1246" t="s">
        <v>1019</v>
      </c>
      <c r="L6" s="1250"/>
      <c r="M6" s="1251" t="s">
        <v>1020</v>
      </c>
      <c r="N6" s="1252"/>
    </row>
    <row r="7" spans="1:15" ht="16.350000000000001" customHeight="1">
      <c r="A7" s="1247"/>
      <c r="B7" s="1247" t="s">
        <v>1021</v>
      </c>
      <c r="H7" s="1649"/>
      <c r="I7" s="1650"/>
      <c r="J7" s="1650"/>
      <c r="K7" s="1650"/>
      <c r="L7" s="1650"/>
      <c r="M7" s="1650"/>
      <c r="N7" s="1651"/>
    </row>
    <row r="8" spans="1:15" ht="16.350000000000001" customHeight="1">
      <c r="A8" s="1247"/>
      <c r="B8" s="1247" t="s">
        <v>765</v>
      </c>
      <c r="H8" s="1649"/>
      <c r="I8" s="1650"/>
      <c r="J8" s="1650"/>
      <c r="K8" s="1650"/>
      <c r="L8" s="1650"/>
      <c r="M8" s="1650"/>
      <c r="N8" s="1651"/>
      <c r="O8" s="890"/>
    </row>
    <row r="9" spans="1:15" ht="16.350000000000001" customHeight="1">
      <c r="A9" s="1247"/>
      <c r="B9" s="1247" t="s">
        <v>1022</v>
      </c>
      <c r="H9" s="1649"/>
      <c r="I9" s="1650"/>
      <c r="J9" s="1650"/>
      <c r="K9" s="1650"/>
      <c r="L9" s="1650"/>
      <c r="M9" s="1650"/>
      <c r="N9" s="1651"/>
      <c r="O9" s="890"/>
    </row>
    <row r="10" spans="1:15" ht="16.350000000000001" customHeight="1">
      <c r="A10" s="1247"/>
      <c r="B10" s="1247" t="s">
        <v>1023</v>
      </c>
      <c r="H10" s="1649"/>
      <c r="I10" s="1650"/>
      <c r="J10" s="1650"/>
      <c r="K10" s="1650"/>
      <c r="L10" s="1650"/>
      <c r="M10" s="1650"/>
      <c r="N10" s="1651"/>
      <c r="O10" s="890"/>
    </row>
    <row r="11" spans="1:15" ht="16.350000000000001" customHeight="1">
      <c r="A11" s="1125"/>
      <c r="B11" s="1404"/>
      <c r="C11" s="1404"/>
      <c r="D11" s="1404"/>
      <c r="E11" s="1404"/>
      <c r="F11" s="1404"/>
      <c r="G11" s="1404"/>
      <c r="H11" s="1404"/>
      <c r="I11" s="1404"/>
      <c r="J11" s="1404"/>
      <c r="K11" s="1404"/>
      <c r="L11" s="1404"/>
    </row>
    <row r="12" spans="1:15" ht="16.350000000000001" customHeight="1">
      <c r="A12" s="1125" t="s">
        <v>163</v>
      </c>
      <c r="B12" s="1404" t="s">
        <v>1032</v>
      </c>
      <c r="C12" s="1404"/>
      <c r="D12" s="1404"/>
      <c r="E12" s="1404"/>
      <c r="F12" s="1404"/>
      <c r="G12" s="1404"/>
      <c r="H12" s="1404"/>
      <c r="I12" s="1404"/>
      <c r="J12" s="1404"/>
      <c r="K12" s="1404"/>
      <c r="L12" s="1404"/>
      <c r="M12" s="1404"/>
      <c r="N12" s="1404"/>
    </row>
    <row r="13" spans="1:15" ht="16.350000000000001" customHeight="1">
      <c r="A13" s="1125"/>
      <c r="B13" s="1247" t="s">
        <v>1025</v>
      </c>
      <c r="H13" s="1641"/>
      <c r="I13" s="1642"/>
      <c r="J13" s="1642"/>
      <c r="K13" s="1642"/>
      <c r="L13" s="1642"/>
      <c r="M13" s="1642"/>
      <c r="N13" s="1643"/>
    </row>
    <row r="14" spans="1:15" ht="16.350000000000001" customHeight="1">
      <c r="A14" s="1125"/>
      <c r="B14" s="1247" t="s">
        <v>1017</v>
      </c>
      <c r="H14" s="1641"/>
      <c r="I14" s="1642"/>
      <c r="J14" s="1642"/>
      <c r="K14" s="1642"/>
      <c r="L14" s="1642"/>
      <c r="M14" s="1642"/>
      <c r="N14" s="1643"/>
    </row>
    <row r="15" spans="1:15" ht="16.350000000000001" customHeight="1">
      <c r="A15" s="1125"/>
      <c r="B15" s="1247" t="s">
        <v>1018</v>
      </c>
      <c r="H15" s="1644"/>
      <c r="I15" s="1645"/>
      <c r="J15" s="1646"/>
      <c r="K15" s="1246" t="s">
        <v>1019</v>
      </c>
      <c r="L15" s="1250"/>
      <c r="M15" s="1251" t="s">
        <v>1020</v>
      </c>
      <c r="N15" s="1252"/>
    </row>
    <row r="16" spans="1:15" ht="16.350000000000001" customHeight="1">
      <c r="A16" s="1125"/>
      <c r="B16" s="1247" t="s">
        <v>1021</v>
      </c>
      <c r="H16" s="1641"/>
      <c r="I16" s="1642"/>
      <c r="J16" s="1642"/>
      <c r="K16" s="1642"/>
      <c r="L16" s="1642"/>
      <c r="M16" s="1642"/>
      <c r="N16" s="1643"/>
    </row>
    <row r="17" spans="1:20" ht="16.350000000000001" customHeight="1">
      <c r="A17" s="1125"/>
      <c r="B17" s="1247" t="s">
        <v>765</v>
      </c>
      <c r="H17" s="1641"/>
      <c r="I17" s="1642"/>
      <c r="J17" s="1642"/>
      <c r="K17" s="1642"/>
      <c r="L17" s="1642"/>
      <c r="M17" s="1642"/>
      <c r="N17" s="1643"/>
    </row>
    <row r="18" spans="1:20" ht="16.350000000000001" customHeight="1">
      <c r="A18" s="1125"/>
      <c r="B18" s="1247"/>
      <c r="G18" s="1142"/>
      <c r="H18" s="1652"/>
      <c r="I18" s="1653"/>
      <c r="J18" s="1653"/>
      <c r="K18" s="1653"/>
      <c r="L18" s="1653"/>
      <c r="M18" s="1653"/>
      <c r="N18" s="1654"/>
      <c r="O18" s="1142"/>
    </row>
    <row r="19" spans="1:20" ht="16.350000000000001" customHeight="1">
      <c r="A19" s="1125"/>
      <c r="B19" s="1247" t="s">
        <v>1025</v>
      </c>
      <c r="H19" s="1641"/>
      <c r="I19" s="1642"/>
      <c r="J19" s="1642"/>
      <c r="K19" s="1642"/>
      <c r="L19" s="1642"/>
      <c r="M19" s="1642"/>
      <c r="N19" s="1643"/>
    </row>
    <row r="20" spans="1:20" ht="16.350000000000001" customHeight="1">
      <c r="A20" s="1125"/>
      <c r="B20" s="1247" t="s">
        <v>1017</v>
      </c>
      <c r="H20" s="1641"/>
      <c r="I20" s="1642"/>
      <c r="J20" s="1642"/>
      <c r="K20" s="1642"/>
      <c r="L20" s="1642"/>
      <c r="M20" s="1642"/>
      <c r="N20" s="1643"/>
    </row>
    <row r="21" spans="1:20" ht="16.350000000000001" customHeight="1">
      <c r="A21" s="1125"/>
      <c r="B21" s="1247" t="s">
        <v>1018</v>
      </c>
      <c r="H21" s="1644"/>
      <c r="I21" s="1645"/>
      <c r="J21" s="1646"/>
      <c r="K21" s="1246" t="s">
        <v>1019</v>
      </c>
      <c r="L21" s="1250"/>
      <c r="M21" s="1251" t="s">
        <v>1020</v>
      </c>
      <c r="N21" s="1252"/>
    </row>
    <row r="22" spans="1:20" ht="16.350000000000001" customHeight="1">
      <c r="A22" s="1125"/>
      <c r="B22" s="1247" t="s">
        <v>1021</v>
      </c>
      <c r="H22" s="1641"/>
      <c r="I22" s="1642"/>
      <c r="J22" s="1642"/>
      <c r="K22" s="1642"/>
      <c r="L22" s="1642"/>
      <c r="M22" s="1642"/>
      <c r="N22" s="1643"/>
    </row>
    <row r="23" spans="1:20" ht="16.350000000000001" customHeight="1">
      <c r="A23" s="1125"/>
      <c r="B23" s="1247" t="s">
        <v>765</v>
      </c>
      <c r="H23" s="1641"/>
      <c r="I23" s="1642"/>
      <c r="J23" s="1642"/>
      <c r="K23" s="1642"/>
      <c r="L23" s="1642"/>
      <c r="M23" s="1642"/>
      <c r="N23" s="1643"/>
    </row>
    <row r="24" spans="1:20" ht="16.350000000000001" customHeight="1">
      <c r="A24" s="1125"/>
      <c r="B24" s="1247"/>
      <c r="C24" s="1247"/>
      <c r="D24" s="1247"/>
      <c r="E24" s="1247"/>
      <c r="F24" s="1247"/>
      <c r="G24" s="1247"/>
      <c r="H24" s="1247"/>
      <c r="I24" s="1247"/>
      <c r="J24" s="1247"/>
      <c r="K24" s="1247"/>
      <c r="L24" s="1247"/>
      <c r="M24" s="1247"/>
      <c r="N24" s="1247"/>
      <c r="T24" s="849" t="s">
        <v>1033</v>
      </c>
    </row>
    <row r="25" spans="1:20" ht="16.350000000000001" customHeight="1">
      <c r="A25" s="1125" t="s">
        <v>171</v>
      </c>
      <c r="B25" s="1248" t="s">
        <v>1034</v>
      </c>
      <c r="C25" s="1247"/>
      <c r="D25" s="1247"/>
      <c r="E25" s="1247"/>
      <c r="F25" s="1247"/>
      <c r="G25" s="1247"/>
      <c r="H25" s="1253"/>
    </row>
    <row r="26" spans="1:20" ht="16.350000000000001" customHeight="1">
      <c r="A26" s="1125"/>
      <c r="B26" s="1247"/>
      <c r="C26" s="1247"/>
      <c r="D26" s="1247"/>
      <c r="E26" s="1247"/>
      <c r="F26" s="1247"/>
      <c r="G26" s="1247"/>
      <c r="H26" s="1247"/>
      <c r="I26" s="1247"/>
      <c r="J26" s="1247"/>
      <c r="K26" s="1247"/>
      <c r="L26" s="1247"/>
      <c r="M26" s="1247"/>
      <c r="N26" s="1247"/>
    </row>
    <row r="27" spans="1:20" ht="16.350000000000001" customHeight="1">
      <c r="A27" s="1125" t="s">
        <v>174</v>
      </c>
      <c r="B27" s="1647" t="s">
        <v>1035</v>
      </c>
      <c r="C27" s="1648"/>
      <c r="D27" s="1648"/>
      <c r="E27" s="1648"/>
      <c r="F27" s="1648"/>
      <c r="G27" s="1648"/>
      <c r="H27" s="1648"/>
      <c r="I27" s="1648"/>
      <c r="J27" s="1648"/>
      <c r="K27" s="1648"/>
      <c r="L27" s="1648"/>
      <c r="M27" s="1648"/>
      <c r="N27" s="1648"/>
    </row>
    <row r="28" spans="1:20" ht="16.350000000000001" customHeight="1">
      <c r="A28" s="1125"/>
      <c r="B28" s="1248" t="s">
        <v>1036</v>
      </c>
      <c r="C28" s="890"/>
      <c r="D28" s="890"/>
      <c r="E28" s="890"/>
      <c r="F28" s="890"/>
      <c r="G28" s="890"/>
      <c r="H28" s="890"/>
      <c r="I28" s="890"/>
      <c r="J28" s="890"/>
      <c r="K28" s="890"/>
      <c r="L28" s="890"/>
      <c r="M28" s="890"/>
      <c r="N28" s="890"/>
    </row>
    <row r="29" spans="1:20" ht="16.350000000000001" customHeight="1">
      <c r="A29" s="1125"/>
      <c r="B29" s="1247"/>
      <c r="C29" s="1247"/>
      <c r="D29" s="1247"/>
      <c r="E29" s="1247"/>
      <c r="F29" s="1247"/>
      <c r="G29" s="1247"/>
      <c r="H29" s="1247"/>
      <c r="I29" s="1247"/>
      <c r="J29" s="1247"/>
      <c r="K29" s="1247"/>
      <c r="L29" s="1247"/>
      <c r="M29" s="1247"/>
      <c r="N29" s="1247"/>
    </row>
    <row r="30" spans="1:20" ht="16.350000000000001" customHeight="1">
      <c r="A30" s="1125" t="s">
        <v>177</v>
      </c>
      <c r="B30" s="1647" t="s">
        <v>1037</v>
      </c>
      <c r="C30" s="1648"/>
      <c r="D30" s="1648"/>
      <c r="E30" s="1648"/>
      <c r="F30" s="1648"/>
      <c r="G30" s="1648"/>
      <c r="H30" s="1648"/>
      <c r="I30" s="1648"/>
      <c r="J30" s="1648"/>
      <c r="K30" s="1648"/>
      <c r="L30" s="1247"/>
      <c r="M30" s="1247"/>
      <c r="N30" s="1247"/>
    </row>
    <row r="31" spans="1:20" ht="16.350000000000001" customHeight="1">
      <c r="A31" s="1125"/>
      <c r="B31" s="1247"/>
      <c r="C31" s="1247"/>
      <c r="D31" s="1247"/>
      <c r="E31" s="1247"/>
      <c r="F31" s="1247"/>
      <c r="G31" s="1247"/>
      <c r="H31" s="1247"/>
      <c r="I31" s="1247"/>
      <c r="J31" s="1247"/>
      <c r="K31" s="1247"/>
      <c r="L31" s="1247"/>
      <c r="M31" s="1247"/>
      <c r="N31" s="1247"/>
    </row>
    <row r="32" spans="1:20" ht="16.350000000000001" customHeight="1">
      <c r="A32" s="1125" t="s">
        <v>180</v>
      </c>
      <c r="B32" s="1647" t="s">
        <v>1038</v>
      </c>
      <c r="C32" s="1648"/>
      <c r="D32" s="1648"/>
      <c r="E32" s="1648"/>
      <c r="F32" s="1648"/>
      <c r="G32" s="1648"/>
      <c r="H32" s="1648"/>
      <c r="I32" s="1648"/>
      <c r="J32" s="1648"/>
      <c r="K32" s="1648"/>
      <c r="L32" s="1247"/>
      <c r="M32" s="1247"/>
      <c r="N32" s="1247"/>
    </row>
    <row r="33" spans="1:14" ht="16.350000000000001" customHeight="1">
      <c r="A33" s="1125"/>
      <c r="B33" s="1247"/>
      <c r="C33" s="1247"/>
      <c r="D33" s="1247"/>
      <c r="E33" s="1247"/>
      <c r="F33" s="1247"/>
      <c r="G33" s="1247"/>
      <c r="H33" s="1247"/>
      <c r="I33" s="1247"/>
      <c r="J33" s="1247"/>
      <c r="K33" s="1247"/>
      <c r="L33" s="1247"/>
      <c r="M33" s="1247"/>
      <c r="N33" s="1247"/>
    </row>
    <row r="34" spans="1:14" ht="16.350000000000001" customHeight="1">
      <c r="A34" s="1125"/>
    </row>
    <row r="35" spans="1:14" ht="16.350000000000001" customHeight="1">
      <c r="A35" s="1125"/>
      <c r="B35" s="1247"/>
      <c r="C35" s="1247"/>
      <c r="D35" s="1247"/>
      <c r="E35" s="1247"/>
      <c r="F35" s="1247"/>
      <c r="G35" s="1247"/>
      <c r="H35" s="1247"/>
      <c r="I35" s="1247"/>
      <c r="J35" s="1247"/>
      <c r="K35" s="1247"/>
      <c r="L35" s="1247"/>
      <c r="M35" s="1247"/>
      <c r="N35" s="1247"/>
    </row>
    <row r="36" spans="1:14" ht="16.350000000000001" customHeight="1">
      <c r="A36" s="1125"/>
      <c r="B36" s="1247"/>
      <c r="C36" s="1247"/>
      <c r="D36" s="1247"/>
      <c r="E36" s="1247"/>
      <c r="F36" s="1247"/>
      <c r="G36" s="1247"/>
      <c r="H36" s="1247"/>
      <c r="I36" s="1247"/>
      <c r="J36" s="1247"/>
      <c r="K36" s="1247"/>
      <c r="L36" s="1247"/>
      <c r="M36" s="1247"/>
      <c r="N36" s="1247"/>
    </row>
    <row r="37" spans="1:14" ht="16.350000000000001" customHeight="1">
      <c r="A37" s="1125"/>
      <c r="B37" s="1247"/>
      <c r="C37" s="1247"/>
      <c r="D37" s="1247"/>
      <c r="E37" s="1247"/>
      <c r="F37" s="1247"/>
      <c r="G37" s="1247"/>
      <c r="H37" s="1247"/>
      <c r="I37" s="1247"/>
      <c r="J37" s="1247"/>
      <c r="K37" s="1247"/>
      <c r="L37" s="1247"/>
      <c r="M37" s="1247"/>
      <c r="N37" s="1247"/>
    </row>
    <row r="38" spans="1:14" ht="16.350000000000001" customHeight="1">
      <c r="A38" s="1125"/>
      <c r="B38" s="1247"/>
      <c r="C38" s="1247"/>
      <c r="D38" s="1247"/>
      <c r="E38" s="1247"/>
      <c r="F38" s="1247"/>
      <c r="G38" s="1247"/>
      <c r="H38" s="1247"/>
      <c r="I38" s="1247"/>
      <c r="J38" s="1247"/>
      <c r="K38" s="1247"/>
      <c r="L38" s="1247"/>
      <c r="M38" s="1247"/>
      <c r="N38" s="1247"/>
    </row>
    <row r="39" spans="1:14" ht="16.350000000000001" customHeight="1">
      <c r="A39" s="1125"/>
      <c r="B39" s="1247"/>
      <c r="C39" s="1247"/>
      <c r="D39" s="1247"/>
      <c r="E39" s="1247"/>
      <c r="F39" s="1247"/>
      <c r="G39" s="1247"/>
      <c r="H39" s="1247"/>
      <c r="I39" s="1247"/>
      <c r="J39" s="1247"/>
      <c r="K39" s="1247"/>
      <c r="L39" s="1247"/>
      <c r="M39" s="1247"/>
      <c r="N39" s="1247"/>
    </row>
    <row r="40" spans="1:14" ht="16.350000000000001" customHeight="1">
      <c r="A40" s="1125"/>
      <c r="B40" s="1247"/>
      <c r="C40" s="1247"/>
      <c r="D40" s="1247"/>
      <c r="E40" s="1247"/>
      <c r="F40" s="1247"/>
      <c r="G40" s="1247"/>
      <c r="H40" s="1247"/>
      <c r="I40" s="1247"/>
      <c r="J40" s="1247"/>
      <c r="K40" s="1247"/>
      <c r="L40" s="1247"/>
      <c r="M40" s="1247"/>
      <c r="N40" s="1247"/>
    </row>
    <row r="41" spans="1:14" ht="16.350000000000001" customHeight="1">
      <c r="A41" s="1125"/>
      <c r="B41" s="1247"/>
      <c r="C41" s="1247"/>
      <c r="D41" s="1247"/>
      <c r="E41" s="1247"/>
      <c r="F41" s="1247"/>
      <c r="G41" s="1247"/>
      <c r="H41" s="1247"/>
      <c r="I41" s="1247"/>
      <c r="J41" s="1247"/>
      <c r="K41" s="1247"/>
      <c r="L41" s="1247"/>
      <c r="M41" s="1247"/>
      <c r="N41" s="1247"/>
    </row>
    <row r="42" spans="1:14" ht="16.350000000000001" customHeight="1">
      <c r="A42" s="1125"/>
    </row>
  </sheetData>
  <sheetProtection formatCells="0" formatColumns="0" formatRows="0" insertColumns="0" insertRows="0"/>
  <customSheetViews>
    <customSheetView guid="{DFED3BBB-AA3A-47A0-B9A6-455515EE166B}">
      <selection activeCell="H36" sqref="H36"/>
      <pageMargins left="0" right="0" top="0" bottom="0" header="0" footer="0"/>
    </customSheetView>
  </customSheetViews>
  <mergeCells count="26">
    <mergeCell ref="A1:N1"/>
    <mergeCell ref="H3:N3"/>
    <mergeCell ref="B3:G3"/>
    <mergeCell ref="H4:N4"/>
    <mergeCell ref="H16:N16"/>
    <mergeCell ref="H5:N5"/>
    <mergeCell ref="H6:J6"/>
    <mergeCell ref="H7:N7"/>
    <mergeCell ref="H8:N8"/>
    <mergeCell ref="H9:N9"/>
    <mergeCell ref="B32:K32"/>
    <mergeCell ref="H10:N10"/>
    <mergeCell ref="B27:N27"/>
    <mergeCell ref="B30:K30"/>
    <mergeCell ref="B12:N12"/>
    <mergeCell ref="H13:N13"/>
    <mergeCell ref="H23:N23"/>
    <mergeCell ref="H20:N20"/>
    <mergeCell ref="H22:N22"/>
    <mergeCell ref="H19:N19"/>
    <mergeCell ref="H21:J21"/>
    <mergeCell ref="H18:N18"/>
    <mergeCell ref="B11:L11"/>
    <mergeCell ref="H17:N17"/>
    <mergeCell ref="H14:N14"/>
    <mergeCell ref="H15:J15"/>
  </mergeCells>
  <pageMargins left="0.7" right="0.7" top="0.75" bottom="0.75" header="0.3" footer="0.3"/>
  <pageSetup scale="88" fitToHeight="0" orientation="portrait"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V31"/>
  <sheetViews>
    <sheetView workbookViewId="0">
      <selection sqref="A1:V1"/>
    </sheetView>
  </sheetViews>
  <sheetFormatPr defaultColWidth="9.140625" defaultRowHeight="12.6"/>
  <cols>
    <col min="1" max="1" width="54.140625" style="48" customWidth="1"/>
    <col min="2" max="21" width="3.85546875" style="48" customWidth="1"/>
    <col min="22" max="22" width="9.140625" style="48"/>
    <col min="23" max="23" width="9.140625" style="48" customWidth="1"/>
    <col min="24" max="16384" width="9.140625" style="48"/>
  </cols>
  <sheetData>
    <row r="1" spans="1:22" ht="18.600000000000001">
      <c r="A1" s="1656"/>
      <c r="B1" s="1657"/>
      <c r="C1" s="1657"/>
      <c r="D1" s="1657"/>
      <c r="E1" s="1657"/>
      <c r="F1" s="1657"/>
      <c r="G1" s="1657"/>
      <c r="H1" s="1657"/>
      <c r="I1" s="1657"/>
      <c r="J1" s="1657"/>
      <c r="K1" s="1657"/>
      <c r="L1" s="1657"/>
      <c r="M1" s="1657"/>
      <c r="N1" s="1657"/>
      <c r="O1" s="1657"/>
      <c r="P1" s="1657"/>
      <c r="Q1" s="1657"/>
      <c r="R1" s="1657"/>
      <c r="S1" s="1657"/>
      <c r="T1" s="1657"/>
      <c r="U1" s="1657"/>
      <c r="V1" s="1657"/>
    </row>
    <row r="2" spans="1:22" ht="18.600000000000001">
      <c r="A2" s="1656" t="s">
        <v>1039</v>
      </c>
      <c r="B2" s="1657"/>
      <c r="C2" s="1657"/>
      <c r="D2" s="1657"/>
      <c r="E2" s="1657"/>
      <c r="F2" s="1657"/>
      <c r="G2" s="1657"/>
      <c r="H2" s="1657"/>
      <c r="I2" s="1657"/>
      <c r="J2" s="1657"/>
      <c r="K2" s="1657"/>
      <c r="L2" s="1657"/>
      <c r="M2" s="1657"/>
      <c r="N2" s="1657"/>
      <c r="O2" s="1657"/>
      <c r="P2" s="1657"/>
      <c r="Q2" s="1657"/>
      <c r="R2" s="1657"/>
      <c r="S2" s="1657"/>
      <c r="T2" s="1657"/>
      <c r="U2" s="1657"/>
      <c r="V2" s="1657"/>
    </row>
    <row r="3" spans="1:22" ht="11.25" customHeight="1">
      <c r="A3" s="91"/>
      <c r="B3" s="91"/>
      <c r="C3" s="91"/>
      <c r="D3" s="91"/>
      <c r="E3" s="91"/>
      <c r="F3" s="91"/>
      <c r="G3" s="91"/>
      <c r="H3" s="91"/>
      <c r="I3" s="91"/>
      <c r="J3" s="91"/>
      <c r="K3" s="91"/>
      <c r="L3" s="91"/>
      <c r="M3" s="91"/>
      <c r="N3" s="91"/>
      <c r="O3" s="91"/>
      <c r="P3" s="91"/>
      <c r="Q3" s="91"/>
      <c r="R3" s="91"/>
      <c r="S3" s="91"/>
      <c r="T3" s="91"/>
    </row>
    <row r="4" spans="1:22" ht="42.75" customHeight="1">
      <c r="A4" s="1659" t="s">
        <v>1040</v>
      </c>
      <c r="B4" s="1659"/>
      <c r="C4" s="1659"/>
      <c r="D4" s="1659"/>
      <c r="E4" s="1659"/>
      <c r="F4" s="1659"/>
      <c r="G4" s="1659"/>
      <c r="H4" s="1659"/>
      <c r="I4" s="1659"/>
      <c r="J4" s="1659"/>
      <c r="K4" s="1659"/>
      <c r="L4" s="1659"/>
      <c r="M4" s="1659"/>
      <c r="N4" s="1659"/>
      <c r="O4" s="1659"/>
      <c r="P4" s="1659"/>
      <c r="Q4" s="1659"/>
      <c r="R4" s="1659"/>
      <c r="S4" s="1659"/>
      <c r="T4" s="1659"/>
      <c r="U4" s="1659"/>
      <c r="V4" s="1659"/>
    </row>
    <row r="5" spans="1:22" ht="5.25" customHeight="1">
      <c r="A5" s="49"/>
      <c r="B5" s="49"/>
      <c r="C5" s="49"/>
      <c r="D5" s="49"/>
      <c r="E5" s="49"/>
      <c r="F5" s="49"/>
      <c r="G5" s="49"/>
      <c r="H5" s="49"/>
      <c r="I5" s="49"/>
      <c r="J5" s="49"/>
      <c r="K5" s="49"/>
      <c r="L5" s="49"/>
      <c r="M5" s="49"/>
      <c r="N5" s="49"/>
      <c r="O5" s="49"/>
      <c r="P5" s="49"/>
      <c r="Q5" s="49"/>
      <c r="R5" s="49"/>
      <c r="S5" s="49"/>
      <c r="T5" s="49"/>
      <c r="U5" s="49"/>
      <c r="V5" s="49"/>
    </row>
    <row r="6" spans="1:22" ht="137.25" customHeight="1">
      <c r="A6" s="50"/>
      <c r="B6" s="1658" t="s">
        <v>1041</v>
      </c>
      <c r="C6" s="1658" t="s">
        <v>1042</v>
      </c>
      <c r="D6" s="1658" t="s">
        <v>1043</v>
      </c>
      <c r="E6" s="1658" t="s">
        <v>1044</v>
      </c>
      <c r="F6" s="1658" t="s">
        <v>1045</v>
      </c>
      <c r="G6" s="1661" t="s">
        <v>1046</v>
      </c>
      <c r="H6" s="1658" t="s">
        <v>1047</v>
      </c>
      <c r="I6" s="1658" t="s">
        <v>1048</v>
      </c>
      <c r="J6" s="1658" t="s">
        <v>1049</v>
      </c>
      <c r="K6" s="1658" t="s">
        <v>1050</v>
      </c>
      <c r="L6" s="1658" t="s">
        <v>1051</v>
      </c>
      <c r="M6" s="1658" t="s">
        <v>1052</v>
      </c>
      <c r="N6" s="1658" t="s">
        <v>1053</v>
      </c>
      <c r="O6" s="1658" t="s">
        <v>1054</v>
      </c>
      <c r="P6" s="1658" t="s">
        <v>1055</v>
      </c>
      <c r="Q6" s="1658" t="s">
        <v>1056</v>
      </c>
      <c r="R6" s="1658" t="s">
        <v>1057</v>
      </c>
      <c r="S6" s="1658" t="s">
        <v>1058</v>
      </c>
      <c r="T6" s="1658" t="s">
        <v>1059</v>
      </c>
      <c r="U6" s="1662" t="s">
        <v>1060</v>
      </c>
    </row>
    <row r="7" spans="1:22" ht="16.5" customHeight="1">
      <c r="A7" s="51"/>
      <c r="B7" s="1660"/>
      <c r="C7" s="1658"/>
      <c r="D7" s="1658"/>
      <c r="E7" s="1658"/>
      <c r="F7" s="1658"/>
      <c r="G7" s="1767"/>
      <c r="H7" s="1658"/>
      <c r="I7" s="1658"/>
      <c r="J7" s="1658"/>
      <c r="K7" s="1658"/>
      <c r="L7" s="1658"/>
      <c r="M7" s="1658"/>
      <c r="N7" s="1658"/>
      <c r="O7" s="1658"/>
      <c r="P7" s="1658"/>
      <c r="Q7" s="1658"/>
      <c r="R7" s="1658"/>
      <c r="S7" s="1658"/>
      <c r="T7" s="1658"/>
      <c r="U7" s="1662"/>
    </row>
    <row r="8" spans="1:22" ht="16.5" customHeight="1">
      <c r="A8" s="52" t="s">
        <v>1061</v>
      </c>
      <c r="B8" s="26"/>
      <c r="C8" s="1660"/>
      <c r="D8" s="1658"/>
      <c r="E8" s="1658"/>
      <c r="F8" s="1658"/>
      <c r="G8" s="1767"/>
      <c r="H8" s="1658"/>
      <c r="I8" s="1658"/>
      <c r="J8" s="1658"/>
      <c r="K8" s="1658"/>
      <c r="L8" s="1658"/>
      <c r="M8" s="1658"/>
      <c r="N8" s="1658"/>
      <c r="O8" s="1658"/>
      <c r="P8" s="1658"/>
      <c r="Q8" s="1658"/>
      <c r="R8" s="1658"/>
      <c r="S8" s="1658"/>
      <c r="T8" s="1658"/>
      <c r="U8" s="1662"/>
    </row>
    <row r="9" spans="1:22" ht="16.5" customHeight="1">
      <c r="A9" s="51" t="s">
        <v>1043</v>
      </c>
      <c r="B9" s="27"/>
      <c r="C9" s="27"/>
      <c r="D9" s="1660"/>
      <c r="E9" s="1658"/>
      <c r="F9" s="1658"/>
      <c r="G9" s="1767"/>
      <c r="H9" s="1658"/>
      <c r="I9" s="1658"/>
      <c r="J9" s="1658"/>
      <c r="K9" s="1658"/>
      <c r="L9" s="1658"/>
      <c r="M9" s="1658"/>
      <c r="N9" s="1658"/>
      <c r="O9" s="1658"/>
      <c r="P9" s="1658"/>
      <c r="Q9" s="1658"/>
      <c r="R9" s="1658"/>
      <c r="S9" s="1658"/>
      <c r="T9" s="1658"/>
      <c r="U9" s="1662"/>
    </row>
    <row r="10" spans="1:22" ht="16.5" customHeight="1">
      <c r="A10" s="52" t="s">
        <v>1044</v>
      </c>
      <c r="B10" s="26"/>
      <c r="C10" s="26"/>
      <c r="D10" s="26"/>
      <c r="E10" s="1660"/>
      <c r="F10" s="1658"/>
      <c r="G10" s="1767"/>
      <c r="H10" s="1658"/>
      <c r="I10" s="1658"/>
      <c r="J10" s="1658"/>
      <c r="K10" s="1658"/>
      <c r="L10" s="1658"/>
      <c r="M10" s="1658"/>
      <c r="N10" s="1658"/>
      <c r="O10" s="1658"/>
      <c r="P10" s="1658"/>
      <c r="Q10" s="1658"/>
      <c r="R10" s="1658"/>
      <c r="S10" s="1658"/>
      <c r="T10" s="1658"/>
      <c r="U10" s="1662"/>
    </row>
    <row r="11" spans="1:22" ht="16.5" customHeight="1">
      <c r="A11" s="51" t="s">
        <v>1045</v>
      </c>
      <c r="B11" s="27"/>
      <c r="C11" s="27"/>
      <c r="D11" s="27"/>
      <c r="E11" s="27"/>
      <c r="F11" s="1660"/>
      <c r="G11" s="1767"/>
      <c r="H11" s="1658"/>
      <c r="I11" s="1658"/>
      <c r="J11" s="1658"/>
      <c r="K11" s="1658"/>
      <c r="L11" s="1658"/>
      <c r="M11" s="1658"/>
      <c r="N11" s="1658"/>
      <c r="O11" s="1658"/>
      <c r="P11" s="1658"/>
      <c r="Q11" s="1658"/>
      <c r="R11" s="1658"/>
      <c r="S11" s="1658"/>
      <c r="T11" s="1658"/>
      <c r="U11" s="1662"/>
    </row>
    <row r="12" spans="1:22" ht="16.5" customHeight="1">
      <c r="A12" s="52" t="s">
        <v>1062</v>
      </c>
      <c r="B12" s="26"/>
      <c r="C12" s="26"/>
      <c r="D12" s="26"/>
      <c r="E12" s="26"/>
      <c r="F12" s="26"/>
      <c r="G12" s="1768"/>
      <c r="H12" s="1658"/>
      <c r="I12" s="1658"/>
      <c r="J12" s="1658"/>
      <c r="K12" s="1658"/>
      <c r="L12" s="1658"/>
      <c r="M12" s="1658"/>
      <c r="N12" s="1658"/>
      <c r="O12" s="1658"/>
      <c r="P12" s="1658"/>
      <c r="Q12" s="1658"/>
      <c r="R12" s="1658"/>
      <c r="S12" s="1658"/>
      <c r="T12" s="1658"/>
      <c r="U12" s="1662"/>
    </row>
    <row r="13" spans="1:22" ht="16.5" customHeight="1">
      <c r="A13" s="51" t="s">
        <v>1063</v>
      </c>
      <c r="B13" s="27"/>
      <c r="C13" s="27"/>
      <c r="D13" s="27"/>
      <c r="E13" s="27"/>
      <c r="F13" s="27"/>
      <c r="G13" s="27"/>
      <c r="H13" s="1660"/>
      <c r="I13" s="1658"/>
      <c r="J13" s="1658"/>
      <c r="K13" s="1658"/>
      <c r="L13" s="1658"/>
      <c r="M13" s="1658"/>
      <c r="N13" s="1658"/>
      <c r="O13" s="1658"/>
      <c r="P13" s="1658"/>
      <c r="Q13" s="1658"/>
      <c r="R13" s="1658"/>
      <c r="S13" s="1658"/>
      <c r="T13" s="1658"/>
      <c r="U13" s="1662"/>
    </row>
    <row r="14" spans="1:22" ht="16.5" customHeight="1">
      <c r="A14" s="52" t="s">
        <v>1064</v>
      </c>
      <c r="B14" s="26"/>
      <c r="C14" s="26"/>
      <c r="D14" s="26"/>
      <c r="E14" s="26"/>
      <c r="F14" s="26"/>
      <c r="G14" s="26"/>
      <c r="H14" s="26"/>
      <c r="I14" s="1660"/>
      <c r="J14" s="1658"/>
      <c r="K14" s="1658"/>
      <c r="L14" s="1658"/>
      <c r="M14" s="1658"/>
      <c r="N14" s="1658"/>
      <c r="O14" s="1658"/>
      <c r="P14" s="1658"/>
      <c r="Q14" s="1658"/>
      <c r="R14" s="1658"/>
      <c r="S14" s="1658"/>
      <c r="T14" s="1658"/>
      <c r="U14" s="1662"/>
    </row>
    <row r="15" spans="1:22" ht="16.5" customHeight="1">
      <c r="A15" s="51" t="s">
        <v>1065</v>
      </c>
      <c r="B15" s="27"/>
      <c r="C15" s="27"/>
      <c r="D15" s="27"/>
      <c r="E15" s="27"/>
      <c r="F15" s="27"/>
      <c r="G15" s="27"/>
      <c r="H15" s="27"/>
      <c r="I15" s="27"/>
      <c r="J15" s="1660"/>
      <c r="K15" s="1658"/>
      <c r="L15" s="1658"/>
      <c r="M15" s="1658"/>
      <c r="N15" s="1658"/>
      <c r="O15" s="1658"/>
      <c r="P15" s="1658"/>
      <c r="Q15" s="1658"/>
      <c r="R15" s="1658"/>
      <c r="S15" s="1658"/>
      <c r="T15" s="1658"/>
      <c r="U15" s="1662"/>
    </row>
    <row r="16" spans="1:22" ht="16.5" customHeight="1">
      <c r="A16" s="52" t="s">
        <v>1066</v>
      </c>
      <c r="B16" s="26"/>
      <c r="C16" s="26"/>
      <c r="D16" s="26"/>
      <c r="E16" s="26"/>
      <c r="F16" s="26"/>
      <c r="G16" s="26"/>
      <c r="H16" s="26"/>
      <c r="I16" s="26"/>
      <c r="J16" s="26"/>
      <c r="K16" s="1658"/>
      <c r="L16" s="1658"/>
      <c r="M16" s="1658"/>
      <c r="N16" s="1658"/>
      <c r="O16" s="1658"/>
      <c r="P16" s="1658"/>
      <c r="Q16" s="1658"/>
      <c r="R16" s="1658"/>
      <c r="S16" s="1658"/>
      <c r="T16" s="1658"/>
      <c r="U16" s="1662"/>
    </row>
    <row r="17" spans="1:22" ht="16.5" customHeight="1">
      <c r="A17" s="51" t="s">
        <v>1051</v>
      </c>
      <c r="B17" s="27"/>
      <c r="C17" s="27"/>
      <c r="D17" s="27"/>
      <c r="E17" s="27"/>
      <c r="F17" s="27"/>
      <c r="G17" s="27"/>
      <c r="H17" s="27"/>
      <c r="I17" s="27"/>
      <c r="J17" s="27"/>
      <c r="K17" s="27"/>
      <c r="L17" s="1658"/>
      <c r="M17" s="1658"/>
      <c r="N17" s="1658"/>
      <c r="O17" s="1658"/>
      <c r="P17" s="1658"/>
      <c r="Q17" s="1658"/>
      <c r="R17" s="1658"/>
      <c r="S17" s="1658"/>
      <c r="T17" s="1658"/>
      <c r="U17" s="1662"/>
    </row>
    <row r="18" spans="1:22" ht="16.5" customHeight="1">
      <c r="A18" s="52" t="s">
        <v>1052</v>
      </c>
      <c r="B18" s="26"/>
      <c r="C18" s="26"/>
      <c r="D18" s="26"/>
      <c r="E18" s="26"/>
      <c r="F18" s="26"/>
      <c r="G18" s="26"/>
      <c r="H18" s="26"/>
      <c r="I18" s="26"/>
      <c r="J18" s="26"/>
      <c r="K18" s="26"/>
      <c r="L18" s="26"/>
      <c r="M18" s="1658"/>
      <c r="N18" s="1658"/>
      <c r="O18" s="1658"/>
      <c r="P18" s="1658"/>
      <c r="Q18" s="1658"/>
      <c r="R18" s="1658"/>
      <c r="S18" s="1658"/>
      <c r="T18" s="1658"/>
      <c r="U18" s="1662"/>
    </row>
    <row r="19" spans="1:22" ht="16.5" customHeight="1">
      <c r="A19" s="51" t="s">
        <v>1067</v>
      </c>
      <c r="B19" s="27"/>
      <c r="C19" s="27"/>
      <c r="D19" s="27"/>
      <c r="E19" s="27"/>
      <c r="F19" s="27"/>
      <c r="G19" s="27"/>
      <c r="H19" s="27"/>
      <c r="I19" s="27"/>
      <c r="J19" s="27"/>
      <c r="K19" s="27"/>
      <c r="L19" s="27"/>
      <c r="M19" s="27"/>
      <c r="N19" s="1658"/>
      <c r="O19" s="1658"/>
      <c r="P19" s="1658"/>
      <c r="Q19" s="1658"/>
      <c r="R19" s="1658"/>
      <c r="S19" s="1658"/>
      <c r="T19" s="1658"/>
      <c r="U19" s="1662"/>
    </row>
    <row r="20" spans="1:22" ht="16.5" customHeight="1">
      <c r="A20" s="52" t="s">
        <v>1054</v>
      </c>
      <c r="B20" s="26"/>
      <c r="C20" s="26"/>
      <c r="D20" s="26"/>
      <c r="E20" s="26"/>
      <c r="F20" s="26"/>
      <c r="G20" s="26"/>
      <c r="H20" s="26"/>
      <c r="I20" s="26"/>
      <c r="J20" s="26"/>
      <c r="K20" s="26"/>
      <c r="L20" s="26"/>
      <c r="M20" s="26"/>
      <c r="N20" s="26"/>
      <c r="O20" s="1658"/>
      <c r="P20" s="1658"/>
      <c r="Q20" s="1658"/>
      <c r="R20" s="1658"/>
      <c r="S20" s="1658"/>
      <c r="T20" s="1658"/>
      <c r="U20" s="1662"/>
    </row>
    <row r="21" spans="1:22" ht="16.5" customHeight="1">
      <c r="A21" s="51" t="s">
        <v>1055</v>
      </c>
      <c r="B21" s="27"/>
      <c r="C21" s="27"/>
      <c r="D21" s="27"/>
      <c r="E21" s="27"/>
      <c r="F21" s="27"/>
      <c r="G21" s="27"/>
      <c r="H21" s="27"/>
      <c r="I21" s="27"/>
      <c r="J21" s="27"/>
      <c r="K21" s="27"/>
      <c r="L21" s="27"/>
      <c r="M21" s="27"/>
      <c r="N21" s="27"/>
      <c r="O21" s="27"/>
      <c r="P21" s="1658"/>
      <c r="Q21" s="1658"/>
      <c r="R21" s="1658"/>
      <c r="S21" s="1658"/>
      <c r="T21" s="1658"/>
      <c r="U21" s="1662"/>
    </row>
    <row r="22" spans="1:22" ht="16.5" customHeight="1">
      <c r="A22" s="52" t="s">
        <v>1056</v>
      </c>
      <c r="B22" s="26"/>
      <c r="C22" s="26"/>
      <c r="D22" s="26"/>
      <c r="E22" s="26"/>
      <c r="F22" s="26"/>
      <c r="G22" s="26"/>
      <c r="H22" s="26"/>
      <c r="I22" s="26"/>
      <c r="J22" s="26"/>
      <c r="K22" s="26"/>
      <c r="L22" s="26"/>
      <c r="M22" s="26"/>
      <c r="N22" s="26"/>
      <c r="O22" s="26"/>
      <c r="P22" s="26"/>
      <c r="Q22" s="1658"/>
      <c r="R22" s="1658"/>
      <c r="S22" s="1658"/>
      <c r="T22" s="1658"/>
      <c r="U22" s="1662"/>
    </row>
    <row r="23" spans="1:22" ht="16.5" customHeight="1">
      <c r="A23" s="51" t="s">
        <v>1068</v>
      </c>
      <c r="B23" s="27"/>
      <c r="C23" s="27"/>
      <c r="D23" s="27"/>
      <c r="E23" s="27"/>
      <c r="F23" s="27"/>
      <c r="G23" s="27"/>
      <c r="H23" s="27"/>
      <c r="I23" s="27"/>
      <c r="J23" s="27"/>
      <c r="K23" s="27"/>
      <c r="L23" s="27"/>
      <c r="M23" s="27"/>
      <c r="N23" s="27"/>
      <c r="O23" s="27"/>
      <c r="P23" s="27"/>
      <c r="Q23" s="27"/>
      <c r="R23" s="1658"/>
      <c r="S23" s="1658"/>
      <c r="T23" s="1658"/>
      <c r="U23" s="1662"/>
    </row>
    <row r="24" spans="1:22" ht="16.5" customHeight="1">
      <c r="A24" s="52" t="s">
        <v>1058</v>
      </c>
      <c r="B24" s="26"/>
      <c r="C24" s="26"/>
      <c r="D24" s="26"/>
      <c r="E24" s="26"/>
      <c r="F24" s="26"/>
      <c r="G24" s="26"/>
      <c r="H24" s="26"/>
      <c r="I24" s="26"/>
      <c r="J24" s="26"/>
      <c r="K24" s="26"/>
      <c r="L24" s="26"/>
      <c r="M24" s="26"/>
      <c r="N24" s="26"/>
      <c r="O24" s="26"/>
      <c r="P24" s="26"/>
      <c r="Q24" s="26"/>
      <c r="R24" s="26"/>
      <c r="S24" s="1658"/>
      <c r="T24" s="1658"/>
      <c r="U24" s="1662"/>
    </row>
    <row r="25" spans="1:22" ht="16.5" customHeight="1">
      <c r="A25" s="51" t="s">
        <v>1059</v>
      </c>
      <c r="B25" s="27"/>
      <c r="C25" s="27"/>
      <c r="D25" s="27"/>
      <c r="E25" s="27"/>
      <c r="F25" s="27"/>
      <c r="G25" s="27"/>
      <c r="H25" s="27"/>
      <c r="I25" s="27"/>
      <c r="J25" s="27"/>
      <c r="K25" s="27"/>
      <c r="L25" s="27"/>
      <c r="M25" s="27"/>
      <c r="N25" s="27"/>
      <c r="O25" s="27"/>
      <c r="P25" s="27"/>
      <c r="Q25" s="27"/>
      <c r="R25" s="27"/>
      <c r="S25" s="27"/>
      <c r="T25" s="1658"/>
      <c r="U25" s="1662"/>
    </row>
    <row r="26" spans="1:22" ht="16.5" customHeight="1">
      <c r="A26" s="52" t="s">
        <v>1060</v>
      </c>
      <c r="B26" s="28"/>
      <c r="C26" s="28"/>
      <c r="D26" s="28"/>
      <c r="E26" s="28"/>
      <c r="F26" s="28"/>
      <c r="G26" s="28"/>
      <c r="H26" s="28"/>
      <c r="I26" s="28"/>
      <c r="J26" s="28"/>
      <c r="K26" s="28"/>
      <c r="L26" s="28"/>
      <c r="M26" s="28"/>
      <c r="N26" s="28"/>
      <c r="O26" s="28"/>
      <c r="P26" s="28"/>
      <c r="Q26" s="28"/>
      <c r="R26" s="28"/>
      <c r="S26" s="28"/>
      <c r="T26" s="28"/>
      <c r="U26" s="1663"/>
    </row>
    <row r="27" spans="1:22" ht="16.5" customHeight="1">
      <c r="A27" s="51" t="s">
        <v>1069</v>
      </c>
      <c r="B27" s="29"/>
      <c r="C27" s="29"/>
      <c r="D27" s="29"/>
      <c r="E27" s="29"/>
      <c r="F27" s="29"/>
      <c r="G27" s="29"/>
      <c r="H27" s="29"/>
      <c r="I27" s="29"/>
      <c r="J27" s="29"/>
      <c r="K27" s="29"/>
      <c r="L27" s="29"/>
      <c r="M27" s="29"/>
      <c r="N27" s="29"/>
      <c r="O27" s="29"/>
      <c r="P27" s="29"/>
      <c r="Q27" s="29"/>
      <c r="R27" s="29"/>
      <c r="S27" s="29"/>
      <c r="T27" s="29"/>
      <c r="U27" s="30"/>
      <c r="V27" s="48" t="s">
        <v>423</v>
      </c>
    </row>
    <row r="28" spans="1:22" ht="16.5" customHeight="1">
      <c r="A28" s="51"/>
      <c r="B28" s="51"/>
      <c r="C28" s="51"/>
      <c r="D28" s="51"/>
      <c r="E28" s="51"/>
      <c r="F28" s="51"/>
      <c r="G28" s="51"/>
      <c r="H28" s="51"/>
      <c r="I28" s="51"/>
      <c r="J28" s="51"/>
      <c r="K28" s="51"/>
      <c r="L28" s="51"/>
      <c r="M28" s="51"/>
      <c r="N28" s="51"/>
      <c r="O28" s="51"/>
      <c r="P28" s="51"/>
      <c r="Q28" s="51"/>
      <c r="R28" s="51"/>
      <c r="S28" s="51"/>
      <c r="T28" s="51"/>
      <c r="U28" s="51"/>
    </row>
    <row r="30" spans="1:22">
      <c r="A30" s="53" t="s">
        <v>1070</v>
      </c>
      <c r="B30" s="54"/>
      <c r="C30" s="54"/>
      <c r="D30" s="54"/>
      <c r="E30" s="54"/>
      <c r="F30" s="54"/>
      <c r="G30" s="54"/>
      <c r="H30" s="54"/>
      <c r="I30" s="54"/>
      <c r="J30" s="54"/>
      <c r="K30" s="54"/>
      <c r="L30" s="54"/>
      <c r="M30" s="54"/>
      <c r="N30" s="54"/>
      <c r="O30" s="54"/>
      <c r="P30" s="54"/>
      <c r="Q30" s="54"/>
      <c r="R30" s="54"/>
      <c r="S30" s="54"/>
      <c r="T30" s="54"/>
      <c r="U30" s="55"/>
    </row>
    <row r="31" spans="1:22" ht="26.25" customHeight="1">
      <c r="A31" s="1664"/>
      <c r="B31" s="1665"/>
      <c r="C31" s="1665"/>
      <c r="D31" s="1665"/>
      <c r="E31" s="1665"/>
      <c r="F31" s="1665"/>
      <c r="G31" s="1665"/>
      <c r="H31" s="1665"/>
      <c r="I31" s="1665"/>
      <c r="J31" s="1665"/>
      <c r="K31" s="1665"/>
      <c r="L31" s="1665"/>
      <c r="M31" s="1665"/>
      <c r="N31" s="1665"/>
      <c r="O31" s="1665"/>
      <c r="P31" s="1665"/>
      <c r="Q31" s="1665"/>
      <c r="R31" s="1665"/>
      <c r="S31" s="1665"/>
      <c r="T31" s="1665"/>
      <c r="U31" s="1666"/>
    </row>
  </sheetData>
  <sheetProtection algorithmName="SHA-512" hashValue="goTnEQIuzHi8+GS8qPBDGbNd+zI6dui6KZkqHEtKAdPdcd3vMLHNxRn1rLw4NF62nxiPd8jT7CJsOEPb5U+fpA==" saltValue="HUabWAZdAqYMvTvA2kRHTQ==" spinCount="100000" sheet="1" objects="1" scenarios="1" formatRows="0" insertRows="0"/>
  <customSheetViews>
    <customSheetView guid="{BF20CC56-EA05-47B4-8174-543B4536EDD8}" showPageBreaks="1" printArea="1">
      <selection activeCell="B8" sqref="B8"/>
      <pageMargins left="0" right="0" top="0" bottom="0" header="0" footer="0"/>
      <printOptions horizontalCentered="1"/>
      <pageSetup scale="77" orientation="landscape" r:id="rId1"/>
      <headerFooter>
        <oddFooter>&amp;LForm 9B Identity of Interest&amp;R&amp;A, &amp;P</oddFooter>
      </headerFooter>
    </customSheetView>
    <customSheetView guid="{DFED3BBB-AA3A-47A0-B9A6-455515EE166B}" showPageBreaks="1" printArea="1">
      <selection sqref="A1:V1"/>
      <pageMargins left="0" right="0" top="0" bottom="0" header="0" footer="0"/>
      <printOptions horizontalCentered="1"/>
      <pageSetup scale="77" orientation="landscape" r:id="rId2"/>
      <headerFooter>
        <oddFooter>&amp;LForm 9B Identity of Interest&amp;R&amp;A, &amp;P</oddFooter>
      </headerFooter>
    </customSheetView>
  </customSheetViews>
  <mergeCells count="24">
    <mergeCell ref="A31:U31"/>
    <mergeCell ref="P6:P21"/>
    <mergeCell ref="Q6:Q22"/>
    <mergeCell ref="R6:R23"/>
    <mergeCell ref="S6:S24"/>
    <mergeCell ref="L6:L17"/>
    <mergeCell ref="C6:C8"/>
    <mergeCell ref="D6:D9"/>
    <mergeCell ref="A1:V1"/>
    <mergeCell ref="M6:M18"/>
    <mergeCell ref="N6:N19"/>
    <mergeCell ref="O6:O20"/>
    <mergeCell ref="A2:V2"/>
    <mergeCell ref="A4:V4"/>
    <mergeCell ref="H6:H13"/>
    <mergeCell ref="J6:J15"/>
    <mergeCell ref="K6:K16"/>
    <mergeCell ref="I6:I14"/>
    <mergeCell ref="B6:B7"/>
    <mergeCell ref="E6:E10"/>
    <mergeCell ref="F6:F11"/>
    <mergeCell ref="G6:G12"/>
    <mergeCell ref="T6:T25"/>
    <mergeCell ref="U6:U26"/>
  </mergeCells>
  <printOptions horizontalCentered="1"/>
  <pageMargins left="0.7" right="0.7" top="0.75" bottom="0.75" header="0.3" footer="0.3"/>
  <pageSetup scale="88" orientation="landscape" r:id="rId3"/>
  <headerFooter differentFirst="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B04F-A0A2-4892-BB29-BA3A2B3B433E}">
  <sheetPr codeName="Sheet110">
    <tabColor theme="9" tint="0.59999389629810485"/>
  </sheetPr>
  <dimension ref="B1:Z85"/>
  <sheetViews>
    <sheetView workbookViewId="0"/>
  </sheetViews>
  <sheetFormatPr defaultColWidth="8.85546875" defaultRowHeight="14.1"/>
  <cols>
    <col min="1" max="1" width="3.5703125" style="849" customWidth="1"/>
    <col min="2" max="3" width="3.42578125" style="847" customWidth="1"/>
    <col min="4" max="4" width="3.42578125" style="849" customWidth="1"/>
    <col min="5" max="5" width="3.140625" style="849" customWidth="1"/>
    <col min="6" max="6" width="8.85546875" style="849"/>
    <col min="7" max="7" width="9.140625" style="849" customWidth="1"/>
    <col min="8" max="10" width="8.42578125" style="849" customWidth="1"/>
    <col min="11" max="11" width="7.5703125" style="849" customWidth="1"/>
    <col min="12" max="12" width="8.85546875" style="849"/>
    <col min="13" max="13" width="3.140625" style="849" customWidth="1"/>
    <col min="14" max="14" width="8.85546875" style="849"/>
    <col min="15" max="15" width="12.5703125" style="849" customWidth="1"/>
    <col min="16" max="16" width="4.5703125" style="849" customWidth="1"/>
    <col min="17" max="16384" width="8.85546875" style="849"/>
  </cols>
  <sheetData>
    <row r="1" spans="2:26" ht="8.4499999999999993" customHeight="1"/>
    <row r="2" spans="2:26" ht="45" customHeight="1">
      <c r="B2" s="1451" t="s">
        <v>1071</v>
      </c>
      <c r="C2" s="1451"/>
      <c r="D2" s="1451"/>
      <c r="E2" s="1451"/>
      <c r="F2" s="1451"/>
      <c r="G2" s="1451"/>
      <c r="H2" s="1451"/>
      <c r="I2" s="1451"/>
      <c r="J2" s="1451"/>
      <c r="K2" s="1451"/>
      <c r="L2" s="1451"/>
      <c r="M2" s="1451"/>
      <c r="N2" s="1451"/>
      <c r="O2" s="1451"/>
      <c r="P2" s="1254"/>
    </row>
    <row r="3" spans="2:26" ht="63" customHeight="1">
      <c r="B3" s="1694" t="s">
        <v>1072</v>
      </c>
      <c r="C3" s="1694"/>
      <c r="D3" s="1694"/>
      <c r="E3" s="1694"/>
      <c r="F3" s="1694"/>
      <c r="G3" s="1694"/>
      <c r="H3" s="1694"/>
      <c r="I3" s="1694"/>
      <c r="J3" s="1694"/>
      <c r="K3" s="1694"/>
      <c r="L3" s="1694"/>
      <c r="M3" s="1694"/>
      <c r="N3" s="1694"/>
      <c r="O3" s="1694"/>
      <c r="P3" s="1255"/>
    </row>
    <row r="4" spans="2:26" ht="24" customHeight="1">
      <c r="B4" s="1256" t="s">
        <v>1073</v>
      </c>
      <c r="C4" s="1257" t="s">
        <v>1074</v>
      </c>
      <c r="D4" s="1258"/>
      <c r="E4" s="1258"/>
      <c r="F4" s="1258"/>
      <c r="G4" s="1258"/>
      <c r="H4" s="1258"/>
      <c r="I4" s="1258"/>
      <c r="J4" s="1258"/>
      <c r="K4" s="1258"/>
      <c r="L4" s="1258"/>
      <c r="M4" s="1258"/>
      <c r="N4" s="1258"/>
      <c r="O4" s="1258"/>
    </row>
    <row r="5" spans="2:26" ht="43.35" customHeight="1">
      <c r="B5" s="1700" t="s">
        <v>1075</v>
      </c>
      <c r="C5" s="1700"/>
      <c r="D5" s="1700"/>
      <c r="E5" s="1700"/>
      <c r="F5" s="1700"/>
      <c r="G5" s="1700"/>
      <c r="H5" s="1700"/>
      <c r="I5" s="1700"/>
      <c r="J5" s="1700"/>
      <c r="K5" s="1700"/>
      <c r="L5" s="1700"/>
      <c r="M5" s="1700"/>
      <c r="N5" s="1700"/>
      <c r="O5" s="1700"/>
      <c r="P5" s="1255"/>
    </row>
    <row r="6" spans="2:26" ht="29.1" customHeight="1">
      <c r="B6" s="1698" t="s">
        <v>1076</v>
      </c>
      <c r="C6" s="1698"/>
      <c r="D6" s="1698"/>
      <c r="E6" s="1698"/>
      <c r="F6" s="1698"/>
      <c r="G6" s="1698"/>
      <c r="H6" s="1698"/>
      <c r="I6" s="1698"/>
      <c r="J6" s="1698"/>
      <c r="K6" s="1698"/>
      <c r="L6" s="1698"/>
      <c r="M6" s="1698"/>
      <c r="N6" s="1698"/>
      <c r="O6" s="1698"/>
      <c r="P6" s="1255"/>
    </row>
    <row r="7" spans="2:26" s="1131" customFormat="1" ht="42.6" customHeight="1">
      <c r="C7" s="1260" t="s">
        <v>1077</v>
      </c>
      <c r="D7" s="1671" t="s">
        <v>1078</v>
      </c>
      <c r="E7" s="1671"/>
      <c r="F7" s="1671"/>
      <c r="G7" s="1671"/>
      <c r="H7" s="1671"/>
      <c r="I7" s="1671"/>
      <c r="J7" s="1671"/>
      <c r="K7" s="1671"/>
      <c r="L7" s="1671"/>
      <c r="M7" s="1671"/>
      <c r="N7" s="1671"/>
      <c r="O7" s="1671"/>
    </row>
    <row r="8" spans="2:26" s="1131" customFormat="1" ht="16.350000000000001" customHeight="1">
      <c r="B8" s="1262"/>
      <c r="C8" s="1263"/>
      <c r="D8" s="1261"/>
      <c r="E8" s="1264" t="s">
        <v>1079</v>
      </c>
      <c r="F8" s="1264"/>
      <c r="G8" s="1264"/>
      <c r="H8" s="1264"/>
      <c r="I8" s="1264"/>
      <c r="J8" s="1264"/>
      <c r="K8" s="1684">
        <v>0</v>
      </c>
      <c r="L8" s="1685"/>
      <c r="M8" s="1685"/>
      <c r="N8" s="1259"/>
      <c r="O8" s="1261"/>
    </row>
    <row r="9" spans="2:26" s="1131" customFormat="1" ht="16.350000000000001" customHeight="1">
      <c r="B9" s="1262"/>
      <c r="C9" s="1263"/>
      <c r="D9" s="1261"/>
      <c r="E9" s="1265" t="s">
        <v>1080</v>
      </c>
      <c r="F9" s="1265"/>
      <c r="G9" s="1265"/>
      <c r="H9" s="1265"/>
      <c r="I9" s="1265"/>
      <c r="J9" s="1265"/>
      <c r="K9" s="1686">
        <v>0</v>
      </c>
      <c r="L9" s="1687"/>
      <c r="M9" s="1687"/>
      <c r="N9" s="1259"/>
      <c r="O9" s="1261"/>
    </row>
    <row r="10" spans="2:26" s="1131" customFormat="1" ht="16.350000000000001" customHeight="1">
      <c r="B10" s="1262"/>
      <c r="C10" s="1263"/>
      <c r="D10" s="1261"/>
      <c r="E10" s="1265" t="s">
        <v>1081</v>
      </c>
      <c r="F10" s="1261"/>
      <c r="G10" s="1261"/>
      <c r="H10" s="1261"/>
      <c r="I10" s="1261"/>
      <c r="J10" s="1261"/>
      <c r="K10" s="1688">
        <f>IFERROR(K8/K9, 0)</f>
        <v>0</v>
      </c>
      <c r="L10" s="1689"/>
      <c r="M10" s="1689"/>
      <c r="N10" s="1264"/>
      <c r="O10" s="1261"/>
      <c r="R10" s="1266"/>
      <c r="S10" s="1266"/>
      <c r="T10" s="1266"/>
      <c r="U10" s="1266"/>
      <c r="V10" s="1267"/>
      <c r="W10" s="1267"/>
      <c r="X10" s="1267"/>
      <c r="Y10" s="1267"/>
      <c r="Z10" s="1267"/>
    </row>
    <row r="11" spans="2:26" s="1131" customFormat="1" ht="16.350000000000001" customHeight="1">
      <c r="B11" s="1262"/>
      <c r="C11" s="1263"/>
      <c r="D11" s="1261"/>
      <c r="E11" s="1268" t="s">
        <v>1082</v>
      </c>
      <c r="F11" s="1264"/>
      <c r="G11" s="1261"/>
      <c r="H11" s="1261"/>
      <c r="I11" s="1261"/>
      <c r="J11" s="1261"/>
      <c r="K11" s="1690" t="str" cm="1">
        <f t="array" ref="K11">_xlfn.IFS(K8=0, "", K10&gt;0.55, "Yes", K10&lt;0.55, "No")</f>
        <v/>
      </c>
      <c r="L11" s="1690"/>
      <c r="M11" s="1690"/>
      <c r="N11" s="1269"/>
      <c r="O11" s="1261"/>
      <c r="R11" s="1266"/>
      <c r="S11" s="1266"/>
      <c r="T11" s="1266"/>
      <c r="U11" s="1266"/>
      <c r="V11" s="1267"/>
      <c r="W11" s="1267"/>
      <c r="X11" s="1267"/>
      <c r="Y11" s="1267"/>
      <c r="Z11" s="1267"/>
    </row>
    <row r="12" spans="2:26" ht="12" customHeight="1">
      <c r="R12" s="1682"/>
      <c r="S12" s="1682"/>
      <c r="T12" s="1682"/>
      <c r="U12" s="1682"/>
      <c r="V12" s="1682"/>
      <c r="W12" s="1682"/>
      <c r="X12" s="1682"/>
      <c r="Y12" s="1682"/>
      <c r="Z12" s="1182"/>
    </row>
    <row r="13" spans="2:26" ht="15.6" customHeight="1">
      <c r="C13" s="1260" t="s">
        <v>1083</v>
      </c>
      <c r="D13" s="1670" t="s">
        <v>1084</v>
      </c>
      <c r="E13" s="1671"/>
      <c r="F13" s="1671"/>
      <c r="G13" s="1671"/>
      <c r="H13" s="1671"/>
      <c r="I13" s="1671"/>
      <c r="J13" s="1671"/>
      <c r="K13" s="1671"/>
      <c r="L13" s="1671"/>
      <c r="M13" s="1671"/>
      <c r="N13" s="1671"/>
      <c r="O13" s="1671"/>
      <c r="P13" s="1271"/>
      <c r="Q13" s="1271"/>
      <c r="R13" s="1682"/>
      <c r="S13" s="1682"/>
      <c r="T13" s="1682"/>
      <c r="U13" s="1682"/>
      <c r="V13" s="1682"/>
      <c r="W13" s="1682"/>
      <c r="X13" s="1682"/>
      <c r="Y13" s="1682"/>
      <c r="Z13" s="1272"/>
    </row>
    <row r="14" spans="2:26" ht="16.350000000000001" customHeight="1">
      <c r="C14" s="1260"/>
      <c r="D14" s="1260" t="s">
        <v>1085</v>
      </c>
      <c r="E14" s="1671" t="s">
        <v>1086</v>
      </c>
      <c r="F14" s="1671"/>
      <c r="G14" s="1671"/>
      <c r="H14" s="1671"/>
      <c r="I14" s="1671"/>
      <c r="J14" s="1671"/>
      <c r="K14" s="1671"/>
      <c r="L14" s="1671"/>
      <c r="M14" s="1671"/>
      <c r="N14" s="1671"/>
      <c r="O14" s="1671"/>
      <c r="P14" s="1271"/>
      <c r="Q14" s="1271"/>
      <c r="R14" s="1270"/>
      <c r="S14" s="1270"/>
      <c r="T14" s="1270"/>
      <c r="U14" s="1270"/>
      <c r="V14" s="1270"/>
      <c r="W14" s="1270"/>
      <c r="X14" s="1270"/>
      <c r="Y14" s="1270"/>
      <c r="Z14" s="1272"/>
    </row>
    <row r="15" spans="2:26" ht="45" customHeight="1">
      <c r="B15" s="1262"/>
      <c r="C15" s="1263"/>
      <c r="D15" s="1271"/>
      <c r="E15" s="1671" t="s">
        <v>1087</v>
      </c>
      <c r="F15" s="1671"/>
      <c r="G15" s="1671"/>
      <c r="H15" s="1671"/>
      <c r="I15" s="1671"/>
      <c r="J15" s="1671"/>
      <c r="K15" s="1671"/>
      <c r="L15" s="1671"/>
      <c r="M15" s="1671"/>
      <c r="N15" s="1671"/>
      <c r="O15" s="1671"/>
      <c r="P15" s="1271"/>
      <c r="Q15" s="1271"/>
      <c r="R15" s="1270"/>
      <c r="S15" s="1270"/>
      <c r="T15" s="1270"/>
      <c r="U15" s="1273"/>
      <c r="V15" s="1270"/>
      <c r="W15" s="1270"/>
      <c r="X15" s="1270"/>
      <c r="Y15" s="1273"/>
      <c r="Z15" s="1182"/>
    </row>
    <row r="16" spans="2:26" ht="15" customHeight="1">
      <c r="B16" s="1262"/>
      <c r="C16" s="1263"/>
      <c r="D16" s="1271"/>
      <c r="E16" s="1274" t="s">
        <v>1088</v>
      </c>
      <c r="F16" s="1275"/>
      <c r="G16" s="1275"/>
      <c r="H16" s="1275"/>
      <c r="I16" s="1275"/>
      <c r="J16" s="1275"/>
      <c r="K16" s="1275"/>
      <c r="L16" s="1275"/>
      <c r="M16" s="1275"/>
      <c r="N16" s="1275"/>
      <c r="O16" s="1275"/>
      <c r="P16" s="1271"/>
      <c r="Q16" s="1271"/>
      <c r="R16" s="1270"/>
      <c r="S16" s="1270"/>
      <c r="T16" s="1270"/>
      <c r="U16" s="1273"/>
      <c r="V16" s="1270"/>
      <c r="W16" s="1270"/>
      <c r="X16" s="1270"/>
      <c r="Y16" s="1273"/>
      <c r="Z16" s="1182"/>
    </row>
    <row r="17" spans="2:26" ht="190.35" customHeight="1">
      <c r="C17" s="1276"/>
      <c r="D17" s="1271"/>
      <c r="E17" s="1691" t="s">
        <v>1089</v>
      </c>
      <c r="F17" s="1692"/>
      <c r="G17" s="1692"/>
      <c r="H17" s="1692"/>
      <c r="I17" s="1692"/>
      <c r="J17" s="1692"/>
      <c r="K17" s="1692"/>
      <c r="L17" s="1692"/>
      <c r="M17" s="1692"/>
      <c r="N17" s="1692"/>
      <c r="O17" s="1693"/>
      <c r="P17" s="1271"/>
      <c r="Q17" s="1271"/>
      <c r="R17" s="1683"/>
      <c r="S17" s="1683"/>
      <c r="T17" s="1683"/>
      <c r="U17" s="1683"/>
      <c r="V17" s="1683"/>
      <c r="W17" s="1683"/>
      <c r="X17" s="1683"/>
      <c r="Y17" s="1683"/>
      <c r="Z17" s="1277"/>
    </row>
    <row r="18" spans="2:26" ht="12" customHeight="1">
      <c r="C18" s="1276"/>
      <c r="D18" s="1271"/>
      <c r="E18" s="1278"/>
      <c r="F18" s="1278"/>
      <c r="G18" s="1278"/>
      <c r="H18" s="1278"/>
      <c r="I18" s="1278"/>
      <c r="J18" s="1278"/>
      <c r="K18" s="1278"/>
      <c r="L18" s="1278"/>
      <c r="M18" s="1278"/>
      <c r="N18" s="1278"/>
      <c r="O18" s="1278"/>
      <c r="P18" s="1271"/>
      <c r="Q18" s="1271"/>
      <c r="R18" s="1273"/>
      <c r="S18" s="1273"/>
      <c r="T18" s="1273"/>
      <c r="U18" s="1273"/>
      <c r="V18" s="1273"/>
      <c r="W18" s="1273"/>
      <c r="X18" s="1273"/>
      <c r="Y18" s="1273"/>
      <c r="Z18" s="1277"/>
    </row>
    <row r="19" spans="2:26" ht="15.6" customHeight="1">
      <c r="C19" s="1276"/>
      <c r="D19" s="1279" t="s">
        <v>1090</v>
      </c>
      <c r="E19" s="1670" t="s">
        <v>1091</v>
      </c>
      <c r="F19" s="1670"/>
      <c r="G19" s="1670"/>
      <c r="H19" s="1670"/>
      <c r="I19" s="1670"/>
      <c r="J19" s="1670"/>
      <c r="K19" s="1670"/>
      <c r="L19" s="1670"/>
      <c r="M19" s="1670"/>
      <c r="N19" s="1670"/>
      <c r="O19" s="1670"/>
      <c r="P19" s="1271"/>
      <c r="Q19" s="1280"/>
      <c r="R19" s="1273"/>
      <c r="S19" s="1273"/>
      <c r="T19" s="1273"/>
      <c r="U19" s="1273"/>
      <c r="V19" s="1273"/>
      <c r="W19" s="1273"/>
      <c r="X19" s="1273"/>
      <c r="Y19" s="1273"/>
      <c r="Z19" s="1277"/>
    </row>
    <row r="20" spans="2:26" ht="42" customHeight="1">
      <c r="C20" s="1276"/>
      <c r="D20" s="1279"/>
      <c r="E20" s="1671" t="s">
        <v>1092</v>
      </c>
      <c r="F20" s="1671"/>
      <c r="G20" s="1671"/>
      <c r="H20" s="1671"/>
      <c r="I20" s="1671"/>
      <c r="J20" s="1671"/>
      <c r="K20" s="1671"/>
      <c r="L20" s="1671"/>
      <c r="M20" s="1671"/>
      <c r="N20" s="1671"/>
      <c r="O20" s="1671"/>
      <c r="P20" s="1271"/>
      <c r="Q20" s="1271"/>
      <c r="R20" s="1273"/>
      <c r="S20" s="1273"/>
      <c r="T20" s="1273"/>
      <c r="U20" s="1273"/>
      <c r="V20" s="1273"/>
      <c r="W20" s="1273"/>
      <c r="X20" s="1273"/>
      <c r="Y20" s="1273"/>
      <c r="Z20" s="1277"/>
    </row>
    <row r="21" spans="2:26" ht="16.350000000000001" customHeight="1">
      <c r="C21" s="1276"/>
      <c r="D21" s="1279"/>
      <c r="E21" s="1281"/>
      <c r="F21" s="1265" t="s">
        <v>118</v>
      </c>
      <c r="G21" s="1261"/>
      <c r="H21" s="1261"/>
      <c r="I21" s="1261"/>
      <c r="J21" s="1261"/>
      <c r="K21" s="1261"/>
      <c r="L21" s="1261"/>
      <c r="M21" s="1261"/>
      <c r="N21" s="1261"/>
      <c r="O21" s="1261"/>
      <c r="P21" s="1271"/>
      <c r="Q21" s="1271"/>
      <c r="R21" s="1273"/>
      <c r="S21" s="1273"/>
      <c r="T21" s="1273"/>
      <c r="U21" s="1273"/>
      <c r="V21" s="1273"/>
      <c r="W21" s="1273"/>
      <c r="X21" s="1273"/>
      <c r="Y21" s="1273"/>
      <c r="Z21" s="1277"/>
    </row>
    <row r="22" spans="2:26" ht="16.350000000000001" customHeight="1">
      <c r="C22" s="1276"/>
      <c r="D22" s="1279"/>
      <c r="E22" s="1282"/>
      <c r="F22" s="1265" t="s">
        <v>1093</v>
      </c>
      <c r="G22" s="1261"/>
      <c r="H22" s="1261"/>
      <c r="I22" s="1261"/>
      <c r="J22" s="1261"/>
      <c r="K22" s="1261"/>
      <c r="L22" s="1261"/>
      <c r="M22" s="1261"/>
      <c r="N22" s="1261"/>
      <c r="O22" s="1261"/>
      <c r="P22" s="1271"/>
      <c r="Q22" s="1271"/>
      <c r="R22" s="1273"/>
      <c r="S22" s="1273"/>
      <c r="T22" s="1273"/>
      <c r="U22" s="1273"/>
      <c r="V22" s="1273"/>
      <c r="W22" s="1273"/>
      <c r="X22" s="1273"/>
      <c r="Y22" s="1273"/>
      <c r="Z22" s="1277"/>
    </row>
    <row r="23" spans="2:26" ht="12" customHeight="1">
      <c r="C23" s="1276"/>
      <c r="D23" s="1271"/>
      <c r="E23" s="1271"/>
      <c r="F23" s="1271"/>
      <c r="G23" s="1271"/>
      <c r="H23" s="1271"/>
      <c r="I23" s="1271"/>
      <c r="J23" s="1271"/>
      <c r="K23" s="1271"/>
      <c r="L23" s="1271"/>
      <c r="M23" s="1271"/>
      <c r="N23" s="1271"/>
      <c r="O23" s="1271"/>
      <c r="P23" s="1271"/>
      <c r="Q23" s="1271"/>
      <c r="R23" s="1273"/>
      <c r="S23" s="1273"/>
      <c r="T23" s="1273"/>
      <c r="U23" s="1273"/>
      <c r="V23" s="1273"/>
      <c r="W23" s="1273"/>
      <c r="X23" s="1273"/>
      <c r="Y23" s="1273"/>
      <c r="Z23" s="1283"/>
    </row>
    <row r="24" spans="2:26" ht="45" customHeight="1">
      <c r="C24" s="1268" t="s">
        <v>1094</v>
      </c>
      <c r="D24" s="1671" t="s">
        <v>1095</v>
      </c>
      <c r="E24" s="1671"/>
      <c r="F24" s="1671"/>
      <c r="G24" s="1671"/>
      <c r="H24" s="1671"/>
      <c r="I24" s="1671"/>
      <c r="J24" s="1671"/>
      <c r="K24" s="1671"/>
      <c r="L24" s="1671"/>
      <c r="M24" s="1671"/>
      <c r="N24" s="1671"/>
      <c r="O24" s="1671"/>
      <c r="P24" s="1271"/>
      <c r="Q24" s="1265"/>
    </row>
    <row r="25" spans="2:26" ht="28.35" customHeight="1">
      <c r="C25" s="1268"/>
      <c r="D25" s="1271"/>
      <c r="E25" s="1284"/>
      <c r="F25" s="1699" t="s">
        <v>1096</v>
      </c>
      <c r="G25" s="1700"/>
      <c r="H25" s="1700"/>
      <c r="I25" s="1700"/>
      <c r="J25" s="1700"/>
      <c r="K25" s="1700"/>
      <c r="L25" s="1700"/>
      <c r="M25" s="1700"/>
      <c r="N25" s="1700"/>
      <c r="O25" s="1700"/>
      <c r="P25" s="1271"/>
      <c r="Q25" s="1265"/>
    </row>
    <row r="26" spans="2:26" ht="12" customHeight="1">
      <c r="C26" s="1276"/>
      <c r="D26" s="1271"/>
      <c r="E26" s="1271"/>
      <c r="F26" s="1271"/>
      <c r="G26" s="1271"/>
      <c r="H26" s="1271"/>
      <c r="I26" s="1271"/>
      <c r="J26" s="1271"/>
      <c r="K26" s="1271"/>
      <c r="L26" s="1271"/>
      <c r="M26" s="1271"/>
      <c r="N26" s="1271"/>
      <c r="O26" s="1271"/>
      <c r="P26" s="1271"/>
      <c r="Q26" s="1271"/>
    </row>
    <row r="27" spans="2:26" ht="48" customHeight="1">
      <c r="C27" s="1268" t="s">
        <v>1097</v>
      </c>
      <c r="D27" s="1701" t="s">
        <v>1098</v>
      </c>
      <c r="E27" s="1671"/>
      <c r="F27" s="1671"/>
      <c r="G27" s="1671"/>
      <c r="H27" s="1671"/>
      <c r="I27" s="1671"/>
      <c r="J27" s="1671"/>
      <c r="K27" s="1671"/>
      <c r="L27" s="1671"/>
      <c r="M27" s="1671"/>
      <c r="N27" s="1671"/>
      <c r="O27" s="1671"/>
      <c r="P27" s="1271"/>
      <c r="Q27" s="1271"/>
    </row>
    <row r="28" spans="2:26" ht="15" customHeight="1">
      <c r="C28" s="1268"/>
      <c r="D28" s="1286" t="s">
        <v>1099</v>
      </c>
      <c r="E28" s="1261"/>
      <c r="F28" s="1261"/>
      <c r="G28" s="1261"/>
      <c r="H28" s="1261"/>
      <c r="I28" s="1261"/>
      <c r="J28" s="1261"/>
      <c r="K28" s="1261"/>
      <c r="L28" s="1261"/>
      <c r="M28" s="1261"/>
      <c r="N28" s="1261"/>
      <c r="O28" s="1261"/>
      <c r="P28" s="1271"/>
      <c r="Q28" s="1271"/>
    </row>
    <row r="29" spans="2:26" ht="16.350000000000001" customHeight="1">
      <c r="B29" s="1287"/>
      <c r="C29" s="1279"/>
      <c r="D29" s="1285"/>
      <c r="E29" s="1282"/>
      <c r="F29" s="1671" t="s">
        <v>1100</v>
      </c>
      <c r="G29" s="1671"/>
      <c r="H29" s="1671"/>
      <c r="I29" s="1671"/>
      <c r="J29" s="1671"/>
      <c r="K29" s="1671"/>
      <c r="L29" s="1671"/>
      <c r="M29" s="1671"/>
      <c r="N29" s="1671"/>
      <c r="O29" s="1671"/>
      <c r="P29" s="1271"/>
      <c r="Q29" s="1271"/>
    </row>
    <row r="30" spans="2:26" ht="30" customHeight="1">
      <c r="B30" s="1287"/>
      <c r="C30" s="1279"/>
      <c r="D30" s="1285"/>
      <c r="E30" s="1288"/>
      <c r="F30" s="1671" t="s">
        <v>1101</v>
      </c>
      <c r="G30" s="1671"/>
      <c r="H30" s="1671"/>
      <c r="I30" s="1671"/>
      <c r="J30" s="1671"/>
      <c r="K30" s="1671"/>
      <c r="L30" s="1671"/>
      <c r="M30" s="1671"/>
      <c r="N30" s="1671"/>
      <c r="O30" s="1671"/>
      <c r="P30" s="1271"/>
      <c r="Q30" s="1271"/>
    </row>
    <row r="31" spans="2:26" ht="30" customHeight="1">
      <c r="B31" s="1287"/>
      <c r="C31" s="1279"/>
      <c r="D31" s="1285"/>
      <c r="E31" s="1288"/>
      <c r="F31" s="1671" t="s">
        <v>1102</v>
      </c>
      <c r="G31" s="1671"/>
      <c r="H31" s="1671"/>
      <c r="I31" s="1671"/>
      <c r="J31" s="1671"/>
      <c r="K31" s="1671"/>
      <c r="L31" s="1671"/>
      <c r="M31" s="1671"/>
      <c r="N31" s="1671"/>
      <c r="O31" s="1671"/>
      <c r="P31" s="1271"/>
      <c r="Q31" s="1271"/>
    </row>
    <row r="32" spans="2:26" ht="16.350000000000001" customHeight="1">
      <c r="B32" s="1287"/>
      <c r="C32" s="1279"/>
      <c r="D32" s="1285"/>
      <c r="E32" s="1282"/>
      <c r="F32" s="1671" t="s">
        <v>1103</v>
      </c>
      <c r="G32" s="1671"/>
      <c r="H32" s="1671"/>
      <c r="I32" s="1671"/>
      <c r="J32" s="1671"/>
      <c r="K32" s="1671"/>
      <c r="L32" s="1671"/>
      <c r="M32" s="1671"/>
      <c r="N32" s="1671"/>
      <c r="O32" s="1671"/>
      <c r="P32" s="1271"/>
      <c r="Q32" s="1271"/>
    </row>
    <row r="33" spans="2:17" ht="12" customHeight="1">
      <c r="C33" s="1276"/>
      <c r="D33" s="1271"/>
      <c r="E33" s="1271"/>
      <c r="F33" s="1271"/>
      <c r="G33" s="1271"/>
      <c r="H33" s="1271"/>
      <c r="I33" s="1271"/>
      <c r="J33" s="1271"/>
      <c r="K33" s="1271"/>
      <c r="L33" s="1271"/>
      <c r="M33" s="1271"/>
      <c r="N33" s="1271"/>
      <c r="O33" s="1271"/>
      <c r="P33" s="1271"/>
      <c r="Q33" s="1271"/>
    </row>
    <row r="34" spans="2:17" ht="58.35" customHeight="1">
      <c r="C34" s="1279" t="s">
        <v>1104</v>
      </c>
      <c r="D34" s="1671" t="s">
        <v>1105</v>
      </c>
      <c r="E34" s="1671"/>
      <c r="F34" s="1671"/>
      <c r="G34" s="1671"/>
      <c r="H34" s="1671"/>
      <c r="I34" s="1671"/>
      <c r="J34" s="1671"/>
      <c r="K34" s="1671"/>
      <c r="L34" s="1671"/>
      <c r="M34" s="1671"/>
      <c r="N34" s="1671"/>
      <c r="O34" s="1671"/>
      <c r="P34" s="1271"/>
      <c r="Q34" s="1271"/>
    </row>
    <row r="35" spans="2:17" ht="16.350000000000001" customHeight="1">
      <c r="B35" s="1287"/>
      <c r="C35" s="1279"/>
      <c r="D35" s="1271"/>
      <c r="E35" s="1264" t="s">
        <v>415</v>
      </c>
      <c r="F35" s="1264"/>
      <c r="G35" s="1264"/>
      <c r="H35" s="1264"/>
      <c r="I35" s="1703">
        <f>'TDC Limit Calc'!M27</f>
        <v>0</v>
      </c>
      <c r="J35" s="1703"/>
      <c r="K35" s="1261"/>
      <c r="L35" s="1261"/>
      <c r="M35" s="1261"/>
      <c r="N35" s="1261"/>
      <c r="O35" s="1261"/>
      <c r="P35" s="1271"/>
      <c r="Q35" s="1271"/>
    </row>
    <row r="36" spans="2:17" ht="16.350000000000001" customHeight="1">
      <c r="B36" s="1287"/>
      <c r="C36" s="1279"/>
      <c r="D36" s="1271"/>
      <c r="E36" s="1271" t="s">
        <v>1106</v>
      </c>
      <c r="F36" s="1271"/>
      <c r="G36" s="1271"/>
      <c r="H36" s="1271"/>
      <c r="I36" s="1704">
        <f>'TDC Limit Calc'!M21</f>
        <v>0</v>
      </c>
      <c r="J36" s="1704"/>
      <c r="K36" s="1261"/>
      <c r="L36" s="1261"/>
      <c r="M36" s="1261"/>
      <c r="N36" s="1261"/>
      <c r="O36" s="1261"/>
      <c r="P36" s="1271"/>
      <c r="Q36" s="1271"/>
    </row>
    <row r="37" spans="2:17" ht="16.350000000000001" customHeight="1">
      <c r="B37" s="1287"/>
      <c r="C37" s="1279"/>
      <c r="D37" s="1271"/>
      <c r="E37" s="1289" t="s">
        <v>1107</v>
      </c>
      <c r="F37" s="1290"/>
      <c r="G37" s="1290"/>
      <c r="H37" s="1290"/>
      <c r="I37" s="1702" t="str" cm="1">
        <f t="array" ref="I37">_xlfn.IFS(I36=0, "", I35&gt;I36, "Yes", I35&lt;I36,  "No")</f>
        <v/>
      </c>
      <c r="J37" s="1702"/>
      <c r="K37" s="1261"/>
      <c r="L37" s="1261"/>
      <c r="M37" s="1261"/>
      <c r="N37" s="1261"/>
      <c r="O37" s="1261"/>
      <c r="P37" s="1271"/>
      <c r="Q37" s="1271"/>
    </row>
    <row r="38" spans="2:17" ht="12" customHeight="1">
      <c r="C38" s="1276"/>
      <c r="D38" s="1271"/>
      <c r="E38" s="1271"/>
      <c r="F38" s="1271"/>
      <c r="G38" s="1271"/>
      <c r="H38" s="1271"/>
      <c r="I38" s="1271"/>
      <c r="J38" s="1271"/>
      <c r="K38" s="1271"/>
      <c r="L38" s="1271"/>
      <c r="M38" s="1271"/>
      <c r="N38" s="1271"/>
      <c r="O38" s="1271"/>
      <c r="P38" s="1271"/>
      <c r="Q38" s="1271"/>
    </row>
    <row r="39" spans="2:17" ht="48.6" customHeight="1">
      <c r="C39" s="1279" t="s">
        <v>1108</v>
      </c>
      <c r="D39" s="1671" t="s">
        <v>1109</v>
      </c>
      <c r="E39" s="1671"/>
      <c r="F39" s="1671"/>
      <c r="G39" s="1671"/>
      <c r="H39" s="1671"/>
      <c r="I39" s="1671"/>
      <c r="J39" s="1671"/>
      <c r="K39" s="1671"/>
      <c r="L39" s="1671"/>
      <c r="M39" s="1671"/>
      <c r="N39" s="1671"/>
      <c r="O39" s="1671"/>
      <c r="P39" s="1271"/>
      <c r="Q39" s="1271"/>
    </row>
    <row r="40" spans="2:17" ht="15.6" customHeight="1">
      <c r="C40" s="1279"/>
      <c r="D40" s="1291" t="s">
        <v>1110</v>
      </c>
      <c r="E40" s="1261"/>
      <c r="F40" s="1261"/>
      <c r="G40" s="1261"/>
      <c r="H40" s="1261"/>
      <c r="I40" s="1261"/>
      <c r="J40" s="1261"/>
      <c r="K40" s="1261"/>
      <c r="L40" s="1261"/>
      <c r="M40" s="1261"/>
      <c r="N40" s="1261"/>
      <c r="O40" s="1292"/>
      <c r="P40" s="1271"/>
      <c r="Q40" s="1271"/>
    </row>
    <row r="41" spans="2:17" ht="29.45" customHeight="1">
      <c r="C41" s="1276"/>
      <c r="D41" s="1271"/>
      <c r="E41" s="1293"/>
      <c r="F41" s="1699" t="s">
        <v>1111</v>
      </c>
      <c r="G41" s="1700"/>
      <c r="H41" s="1700"/>
      <c r="I41" s="1700"/>
      <c r="J41" s="1700"/>
      <c r="K41" s="1700"/>
      <c r="L41" s="1700"/>
      <c r="M41" s="1700"/>
      <c r="N41" s="1700"/>
      <c r="O41" s="1700"/>
      <c r="P41" s="1271"/>
      <c r="Q41" s="1271"/>
    </row>
    <row r="42" spans="2:17" ht="29.45" customHeight="1">
      <c r="C42" s="1276"/>
      <c r="D42" s="1271"/>
      <c r="E42" s="1293"/>
      <c r="F42" s="1699" t="s">
        <v>1112</v>
      </c>
      <c r="G42" s="1700"/>
      <c r="H42" s="1700"/>
      <c r="I42" s="1700"/>
      <c r="J42" s="1700"/>
      <c r="K42" s="1700"/>
      <c r="L42" s="1700"/>
      <c r="M42" s="1700"/>
      <c r="N42" s="1700"/>
      <c r="O42" s="1700"/>
      <c r="P42" s="1271"/>
      <c r="Q42" s="1271"/>
    </row>
    <row r="43" spans="2:17" s="1131" customFormat="1" ht="45" customHeight="1">
      <c r="B43" s="1287"/>
      <c r="C43" s="1279"/>
      <c r="D43" s="1264"/>
      <c r="E43" s="1293"/>
      <c r="F43" s="1671" t="s">
        <v>1113</v>
      </c>
      <c r="G43" s="1671"/>
      <c r="H43" s="1671"/>
      <c r="I43" s="1671"/>
      <c r="J43" s="1671"/>
      <c r="K43" s="1671"/>
      <c r="L43" s="1671"/>
      <c r="M43" s="1671"/>
      <c r="N43" s="1671"/>
      <c r="O43" s="1671"/>
      <c r="P43" s="1264"/>
      <c r="Q43" s="1264"/>
    </row>
    <row r="44" spans="2:17" ht="31.35" customHeight="1">
      <c r="C44" s="1276"/>
      <c r="D44" s="1271"/>
      <c r="E44" s="1293"/>
      <c r="F44" s="1676" t="s">
        <v>1114</v>
      </c>
      <c r="G44" s="1671"/>
      <c r="H44" s="1671"/>
      <c r="I44" s="1671"/>
      <c r="J44" s="1671"/>
      <c r="K44" s="1671"/>
      <c r="L44" s="1671"/>
      <c r="M44" s="1671"/>
      <c r="N44" s="1671"/>
      <c r="O44" s="1671"/>
      <c r="P44" s="1271"/>
      <c r="Q44" s="1271"/>
    </row>
    <row r="45" spans="2:17" ht="12" customHeight="1">
      <c r="C45" s="1276"/>
      <c r="D45" s="1271"/>
      <c r="E45" s="1294"/>
      <c r="F45" s="1261"/>
      <c r="G45" s="1261"/>
      <c r="H45" s="1261"/>
      <c r="I45" s="1261"/>
      <c r="J45" s="1261"/>
      <c r="K45" s="1261"/>
      <c r="L45" s="1261"/>
      <c r="M45" s="1261"/>
      <c r="N45" s="1261"/>
      <c r="O45" s="1261"/>
      <c r="P45" s="1271"/>
      <c r="Q45" s="1271"/>
    </row>
    <row r="46" spans="2:17" ht="30" customHeight="1">
      <c r="C46" s="1279" t="s">
        <v>1115</v>
      </c>
      <c r="D46" s="1671" t="s">
        <v>1116</v>
      </c>
      <c r="E46" s="1671"/>
      <c r="F46" s="1671"/>
      <c r="G46" s="1671"/>
      <c r="H46" s="1671"/>
      <c r="I46" s="1671"/>
      <c r="J46" s="1671"/>
      <c r="K46" s="1671"/>
      <c r="L46" s="1671"/>
      <c r="M46" s="1671"/>
      <c r="N46" s="1671"/>
      <c r="O46" s="1671"/>
      <c r="P46" s="1271"/>
      <c r="Q46" s="1271"/>
    </row>
    <row r="47" spans="2:17" ht="16.350000000000001" customHeight="1">
      <c r="B47" s="1287"/>
      <c r="C47" s="1279"/>
      <c r="D47" s="1261"/>
      <c r="E47" s="1282"/>
      <c r="F47" s="1671" t="s">
        <v>19</v>
      </c>
      <c r="G47" s="1671"/>
      <c r="H47" s="1671"/>
      <c r="I47" s="1671"/>
      <c r="J47" s="1671"/>
      <c r="K47" s="1671"/>
      <c r="L47" s="1671"/>
      <c r="M47" s="1671"/>
      <c r="N47" s="1671"/>
      <c r="O47" s="1671"/>
      <c r="P47" s="1271"/>
      <c r="Q47" s="1271"/>
    </row>
    <row r="48" spans="2:17" ht="16.350000000000001" customHeight="1">
      <c r="B48" s="1287"/>
      <c r="C48" s="1279"/>
      <c r="D48" s="1261"/>
      <c r="E48" s="1282"/>
      <c r="F48" s="1671" t="s">
        <v>1117</v>
      </c>
      <c r="G48" s="1671"/>
      <c r="H48" s="1671"/>
      <c r="I48" s="1671"/>
      <c r="J48" s="1671"/>
      <c r="K48" s="1671"/>
      <c r="L48" s="1671"/>
      <c r="M48" s="1671"/>
      <c r="N48" s="1671"/>
      <c r="O48" s="1671"/>
      <c r="P48" s="1271"/>
      <c r="Q48" s="1271"/>
    </row>
    <row r="49" spans="2:18" ht="16.350000000000001" customHeight="1">
      <c r="B49" s="1287"/>
      <c r="C49" s="1279"/>
      <c r="D49" s="1261"/>
      <c r="E49" s="1282"/>
      <c r="F49" s="1671" t="s">
        <v>22</v>
      </c>
      <c r="G49" s="1671"/>
      <c r="H49" s="1671"/>
      <c r="I49" s="1671"/>
      <c r="J49" s="1671"/>
      <c r="K49" s="1671"/>
      <c r="L49" s="1671"/>
      <c r="M49" s="1671"/>
      <c r="N49" s="1671"/>
      <c r="O49" s="1671"/>
      <c r="P49" s="1271"/>
      <c r="Q49" s="1271"/>
    </row>
    <row r="50" spans="2:18" ht="16.350000000000001" customHeight="1">
      <c r="C50" s="1276"/>
      <c r="D50" s="1271"/>
      <c r="E50" s="1295"/>
      <c r="F50" s="1671" t="s">
        <v>20</v>
      </c>
      <c r="G50" s="1671"/>
      <c r="H50" s="1671"/>
      <c r="I50" s="1671"/>
      <c r="J50" s="1671"/>
      <c r="K50" s="1671"/>
      <c r="L50" s="1671"/>
      <c r="M50" s="1671"/>
      <c r="N50" s="1671"/>
      <c r="O50" s="1671"/>
      <c r="P50" s="1271"/>
      <c r="Q50" s="1271"/>
    </row>
    <row r="51" spans="2:18" ht="12" customHeight="1">
      <c r="F51" s="1296"/>
    </row>
    <row r="52" spans="2:18" s="1299" customFormat="1" ht="24" customHeight="1">
      <c r="B52" s="1256" t="s">
        <v>1118</v>
      </c>
      <c r="C52" s="1257" t="s">
        <v>1119</v>
      </c>
      <c r="D52" s="1297"/>
      <c r="E52" s="1297"/>
      <c r="F52" s="1298"/>
      <c r="G52" s="1297"/>
      <c r="H52" s="1297"/>
      <c r="I52" s="1297"/>
      <c r="J52" s="1297"/>
      <c r="K52" s="1297"/>
      <c r="L52" s="1297"/>
      <c r="M52" s="1297"/>
      <c r="N52" s="1297"/>
      <c r="O52" s="1297"/>
    </row>
    <row r="53" spans="2:18" s="1131" customFormat="1" ht="42" customHeight="1">
      <c r="B53" s="1694" t="s">
        <v>1120</v>
      </c>
      <c r="C53" s="1694"/>
      <c r="D53" s="1694"/>
      <c r="E53" s="1694"/>
      <c r="F53" s="1694"/>
      <c r="G53" s="1694"/>
      <c r="H53" s="1694"/>
      <c r="I53" s="1694"/>
      <c r="J53" s="1694"/>
      <c r="K53" s="1694"/>
      <c r="L53" s="1694"/>
      <c r="M53" s="1694"/>
      <c r="N53" s="1694"/>
      <c r="O53" s="1694"/>
      <c r="P53" s="1255"/>
    </row>
    <row r="54" spans="2:18" ht="18.600000000000001" customHeight="1">
      <c r="C54" s="1279" t="s">
        <v>1077</v>
      </c>
      <c r="D54" s="1670" t="s">
        <v>1121</v>
      </c>
      <c r="E54" s="1671"/>
      <c r="F54" s="1671"/>
      <c r="G54" s="1671"/>
      <c r="H54" s="1671"/>
      <c r="I54" s="1671"/>
      <c r="J54" s="1671"/>
      <c r="K54" s="1671"/>
      <c r="L54" s="1671"/>
      <c r="M54" s="1671"/>
      <c r="N54" s="1671"/>
      <c r="O54" s="1671"/>
    </row>
    <row r="55" spans="2:18" ht="44.45" customHeight="1">
      <c r="B55" s="1287"/>
      <c r="C55" s="1279"/>
      <c r="D55" s="1279" t="s">
        <v>1085</v>
      </c>
      <c r="E55" s="1671" t="s">
        <v>1122</v>
      </c>
      <c r="F55" s="1671"/>
      <c r="G55" s="1671"/>
      <c r="H55" s="1671"/>
      <c r="I55" s="1671"/>
      <c r="J55" s="1671"/>
      <c r="K55" s="1671"/>
      <c r="L55" s="1671"/>
      <c r="M55" s="1671"/>
      <c r="N55" s="1671"/>
      <c r="O55" s="1671"/>
      <c r="R55" s="1292"/>
    </row>
    <row r="56" spans="2:18" ht="35.450000000000003" customHeight="1">
      <c r="B56" s="1287"/>
      <c r="C56" s="1279"/>
      <c r="D56" s="1279"/>
      <c r="E56" s="1671" t="s">
        <v>1123</v>
      </c>
      <c r="F56" s="1671"/>
      <c r="G56" s="1671"/>
      <c r="H56" s="1671"/>
      <c r="I56" s="1671"/>
      <c r="J56" s="1671"/>
      <c r="K56" s="1671"/>
      <c r="L56" s="1671"/>
      <c r="M56" s="1671"/>
      <c r="N56" s="1671"/>
      <c r="O56" s="1671"/>
      <c r="R56" s="1292"/>
    </row>
    <row r="57" spans="2:18" ht="18" customHeight="1">
      <c r="B57" s="1287"/>
      <c r="C57" s="1279"/>
      <c r="D57" s="1279"/>
      <c r="E57" s="1291" t="s">
        <v>1124</v>
      </c>
      <c r="F57" s="1261"/>
      <c r="G57" s="1261"/>
      <c r="H57" s="1261"/>
      <c r="I57" s="1261"/>
      <c r="J57" s="1261"/>
      <c r="K57" s="1261"/>
      <c r="L57" s="1261"/>
      <c r="M57" s="1261"/>
      <c r="N57" s="1261"/>
      <c r="O57" s="1261"/>
    </row>
    <row r="58" spans="2:18" ht="16.350000000000001" customHeight="1">
      <c r="B58" s="1287"/>
      <c r="C58" s="1279"/>
      <c r="D58" s="1279"/>
      <c r="E58" s="1673" t="s">
        <v>1125</v>
      </c>
      <c r="F58" s="1673"/>
      <c r="G58" s="1673"/>
      <c r="H58" s="1673"/>
      <c r="I58" s="1673"/>
      <c r="J58" s="1673"/>
      <c r="K58" s="1673"/>
      <c r="L58" s="1673"/>
      <c r="M58" s="1261"/>
      <c r="N58" s="1674" t="s">
        <v>1126</v>
      </c>
      <c r="O58" s="1674"/>
    </row>
    <row r="59" spans="2:18" ht="27" customHeight="1">
      <c r="B59" s="1287"/>
      <c r="C59" s="1279"/>
      <c r="D59" s="1279"/>
      <c r="E59" s="1300"/>
      <c r="F59" s="1301"/>
      <c r="G59" s="1302"/>
      <c r="H59" s="1303" t="s">
        <v>1127</v>
      </c>
      <c r="I59" s="1303" t="s">
        <v>1128</v>
      </c>
      <c r="J59" s="1303" t="s">
        <v>1129</v>
      </c>
      <c r="K59" s="1312" t="s">
        <v>1130</v>
      </c>
      <c r="L59" s="1313" t="s">
        <v>1131</v>
      </c>
      <c r="M59" s="1261"/>
      <c r="N59" s="1674"/>
      <c r="O59" s="1674"/>
    </row>
    <row r="60" spans="2:18" ht="16.350000000000001" customHeight="1">
      <c r="B60" s="1287"/>
      <c r="C60" s="1279"/>
      <c r="D60" s="1279"/>
      <c r="E60" s="1672" t="s">
        <v>1132</v>
      </c>
      <c r="F60" s="1672"/>
      <c r="G60" s="1672"/>
      <c r="H60" s="1311">
        <v>50</v>
      </c>
      <c r="I60" s="1311">
        <v>1</v>
      </c>
      <c r="J60" s="1311">
        <v>3</v>
      </c>
      <c r="K60" s="1311">
        <v>0</v>
      </c>
      <c r="L60" s="1304">
        <f>SUM(H60:K60)</f>
        <v>54</v>
      </c>
      <c r="M60" s="1261"/>
      <c r="N60" s="1675" t="str">
        <f>IF(SUM(I61:K61)&gt;=0.2, "Yes", "No")</f>
        <v>No</v>
      </c>
      <c r="O60" s="1675"/>
    </row>
    <row r="61" spans="2:18" ht="16.350000000000001" customHeight="1">
      <c r="B61" s="1287"/>
      <c r="C61" s="1279"/>
      <c r="D61" s="1279"/>
      <c r="E61" s="1672" t="s">
        <v>1133</v>
      </c>
      <c r="F61" s="1672"/>
      <c r="G61" s="1672"/>
      <c r="H61" s="1305">
        <f>IFERROR(H60/$L$60, 0)</f>
        <v>0.92592592592592593</v>
      </c>
      <c r="I61" s="1305">
        <f>IFERROR(I60/$L$60, 0)</f>
        <v>1.8518518518518517E-2</v>
      </c>
      <c r="J61" s="1305">
        <f>IFERROR(J60/$L$60, 0)</f>
        <v>5.5555555555555552E-2</v>
      </c>
      <c r="K61" s="1305">
        <f>IFERROR(K60/$L$60, 0)</f>
        <v>0</v>
      </c>
      <c r="L61" s="1306">
        <f>SUM(H61:K61)</f>
        <v>1</v>
      </c>
      <c r="M61" s="1261"/>
      <c r="N61" s="1261"/>
      <c r="O61" s="1261"/>
    </row>
    <row r="62" spans="2:18" ht="7.35" customHeight="1">
      <c r="B62" s="1287"/>
      <c r="C62" s="1279"/>
      <c r="D62" s="1279"/>
      <c r="E62" s="1307"/>
      <c r="F62" s="1307"/>
      <c r="G62" s="1307"/>
      <c r="H62" s="1308"/>
      <c r="I62" s="1308"/>
      <c r="J62" s="1308"/>
      <c r="K62" s="1308"/>
      <c r="L62" s="1309"/>
      <c r="M62" s="1261"/>
      <c r="N62" s="1261"/>
      <c r="O62" s="1261"/>
    </row>
    <row r="63" spans="2:18" s="1271" customFormat="1" ht="31.35" customHeight="1">
      <c r="B63" s="1279"/>
      <c r="C63" s="1279"/>
      <c r="D63" s="1279"/>
      <c r="E63" s="1695" t="s">
        <v>1134</v>
      </c>
      <c r="F63" s="1696"/>
      <c r="G63" s="1696"/>
      <c r="H63" s="1696"/>
      <c r="I63" s="1696"/>
      <c r="J63" s="1696"/>
      <c r="K63" s="1696"/>
      <c r="L63" s="1696"/>
      <c r="M63" s="1696"/>
      <c r="N63" s="1696"/>
      <c r="O63" s="1696"/>
    </row>
    <row r="64" spans="2:18" ht="90.6" customHeight="1">
      <c r="B64" s="1287"/>
      <c r="C64" s="1279"/>
      <c r="D64" s="1261"/>
      <c r="E64" s="1678"/>
      <c r="F64" s="1679"/>
      <c r="G64" s="1679"/>
      <c r="H64" s="1679"/>
      <c r="I64" s="1679"/>
      <c r="J64" s="1679"/>
      <c r="K64" s="1679"/>
      <c r="L64" s="1679"/>
      <c r="M64" s="1679"/>
      <c r="N64" s="1679"/>
      <c r="O64" s="1680"/>
    </row>
    <row r="65" spans="2:15" ht="12" customHeight="1">
      <c r="C65" s="1276"/>
      <c r="D65" s="1271"/>
      <c r="E65" s="1271"/>
      <c r="F65" s="1271"/>
      <c r="G65" s="1271"/>
      <c r="H65" s="1271"/>
      <c r="I65" s="1271"/>
      <c r="J65" s="1271"/>
      <c r="K65" s="1271"/>
      <c r="L65" s="1271"/>
      <c r="M65" s="1271"/>
      <c r="N65" s="1271"/>
      <c r="O65" s="1271"/>
    </row>
    <row r="66" spans="2:15" ht="33" customHeight="1">
      <c r="C66" s="1276"/>
      <c r="D66" s="1279" t="s">
        <v>1090</v>
      </c>
      <c r="E66" s="1671" t="s">
        <v>1135</v>
      </c>
      <c r="F66" s="1671"/>
      <c r="G66" s="1671"/>
      <c r="H66" s="1671"/>
      <c r="I66" s="1671"/>
      <c r="J66" s="1671"/>
      <c r="K66" s="1671"/>
      <c r="L66" s="1671"/>
      <c r="M66" s="1671"/>
      <c r="N66" s="1671"/>
      <c r="O66" s="1671"/>
    </row>
    <row r="67" spans="2:15" ht="27" customHeight="1">
      <c r="C67" s="1276"/>
      <c r="D67" s="1279"/>
      <c r="E67" s="1697" t="s">
        <v>1136</v>
      </c>
      <c r="F67" s="1697"/>
      <c r="G67" s="1697"/>
      <c r="H67" s="1697"/>
      <c r="I67" s="1697"/>
      <c r="J67" s="1697"/>
      <c r="K67" s="1697"/>
      <c r="L67" s="1697"/>
      <c r="M67" s="1697"/>
      <c r="N67" s="1697"/>
      <c r="O67" s="1697"/>
    </row>
    <row r="68" spans="2:15" ht="86.1" customHeight="1">
      <c r="C68" s="1276"/>
      <c r="D68" s="1271"/>
      <c r="E68" s="1667"/>
      <c r="F68" s="1668"/>
      <c r="G68" s="1668"/>
      <c r="H68" s="1668"/>
      <c r="I68" s="1668"/>
      <c r="J68" s="1668"/>
      <c r="K68" s="1668"/>
      <c r="L68" s="1668"/>
      <c r="M68" s="1668"/>
      <c r="N68" s="1668"/>
      <c r="O68" s="1669"/>
    </row>
    <row r="69" spans="2:15" ht="12" customHeight="1">
      <c r="C69" s="1276"/>
      <c r="D69" s="1271"/>
      <c r="E69" s="1271"/>
      <c r="F69" s="1271"/>
      <c r="G69" s="1271"/>
      <c r="H69" s="1271"/>
      <c r="I69" s="1271"/>
      <c r="J69" s="1271"/>
      <c r="K69" s="1271"/>
      <c r="L69" s="1271"/>
      <c r="M69" s="1271"/>
      <c r="N69" s="1271"/>
      <c r="O69" s="1271"/>
    </row>
    <row r="70" spans="2:15" ht="15" customHeight="1">
      <c r="C70" s="1279" t="s">
        <v>1137</v>
      </c>
      <c r="D70" s="1670" t="s">
        <v>1138</v>
      </c>
      <c r="E70" s="1681"/>
      <c r="F70" s="1681"/>
      <c r="G70" s="1681"/>
      <c r="H70" s="1681"/>
      <c r="I70" s="1681"/>
      <c r="J70" s="1681"/>
      <c r="K70" s="1681"/>
      <c r="L70" s="1681"/>
      <c r="M70" s="1681"/>
      <c r="N70" s="1681"/>
      <c r="O70" s="1681"/>
    </row>
    <row r="71" spans="2:15" ht="30.6" customHeight="1">
      <c r="B71" s="1287"/>
      <c r="C71" s="1279"/>
      <c r="D71" s="1671" t="s">
        <v>1139</v>
      </c>
      <c r="E71" s="1671"/>
      <c r="F71" s="1671"/>
      <c r="G71" s="1671"/>
      <c r="H71" s="1671"/>
      <c r="I71" s="1671"/>
      <c r="J71" s="1671"/>
      <c r="K71" s="1671"/>
      <c r="L71" s="1671"/>
      <c r="M71" s="1671"/>
      <c r="N71" s="1671"/>
      <c r="O71" s="1671"/>
    </row>
    <row r="72" spans="2:15" ht="16.350000000000001" customHeight="1">
      <c r="C72" s="1276"/>
      <c r="D72" s="1271"/>
      <c r="E72" s="1295"/>
      <c r="F72" s="1676" t="s">
        <v>1140</v>
      </c>
      <c r="G72" s="1671"/>
      <c r="H72" s="1671"/>
      <c r="I72" s="1671"/>
      <c r="J72" s="1671"/>
      <c r="K72" s="1671"/>
      <c r="L72" s="1671"/>
      <c r="M72" s="1671"/>
      <c r="N72" s="1671"/>
      <c r="O72" s="1671"/>
    </row>
    <row r="73" spans="2:15" ht="12" customHeight="1">
      <c r="C73" s="1276"/>
      <c r="D73" s="1271"/>
      <c r="E73" s="1271"/>
      <c r="F73" s="1271"/>
      <c r="G73" s="1271"/>
      <c r="H73" s="1271"/>
      <c r="I73" s="1271"/>
      <c r="J73" s="1271"/>
      <c r="K73" s="1271"/>
      <c r="L73" s="1271"/>
      <c r="M73" s="1271"/>
      <c r="N73" s="1271"/>
      <c r="O73" s="1271"/>
    </row>
    <row r="74" spans="2:15" ht="30.6" customHeight="1">
      <c r="C74" s="1279" t="s">
        <v>1141</v>
      </c>
      <c r="D74" s="1670" t="s">
        <v>1142</v>
      </c>
      <c r="E74" s="1670"/>
      <c r="F74" s="1670"/>
      <c r="G74" s="1670"/>
      <c r="H74" s="1670"/>
      <c r="I74" s="1670"/>
      <c r="J74" s="1670"/>
      <c r="K74" s="1670"/>
      <c r="L74" s="1670"/>
      <c r="M74" s="1670"/>
      <c r="N74" s="1670"/>
      <c r="O74" s="1670"/>
    </row>
    <row r="75" spans="2:15" ht="16.350000000000001" customHeight="1">
      <c r="C75" s="1279"/>
      <c r="D75" s="1310" t="s">
        <v>1143</v>
      </c>
      <c r="E75" s="1260"/>
      <c r="F75" s="1260"/>
      <c r="G75" s="1260"/>
      <c r="H75" s="1260"/>
      <c r="I75" s="1260"/>
      <c r="J75" s="1260"/>
      <c r="K75" s="1260"/>
      <c r="L75" s="1260"/>
      <c r="M75" s="1260"/>
      <c r="N75" s="1260"/>
      <c r="O75" s="1260"/>
    </row>
    <row r="76" spans="2:15" ht="16.350000000000001" customHeight="1">
      <c r="C76" s="1279"/>
      <c r="D76" s="1260"/>
      <c r="E76" s="1265" t="s">
        <v>1144</v>
      </c>
      <c r="F76" s="1260"/>
      <c r="G76" s="1260"/>
      <c r="H76" s="1260"/>
      <c r="I76" s="1265" t="s">
        <v>1145</v>
      </c>
      <c r="J76" s="1260"/>
      <c r="K76" s="1265" t="s">
        <v>1146</v>
      </c>
      <c r="L76" s="1271"/>
      <c r="M76" s="1260"/>
      <c r="N76" s="1260"/>
      <c r="O76" s="1260"/>
    </row>
    <row r="77" spans="2:15" ht="16.350000000000001" customHeight="1">
      <c r="C77" s="1279"/>
      <c r="D77" s="1260"/>
      <c r="E77" s="1265" t="s">
        <v>1147</v>
      </c>
      <c r="F77" s="1260"/>
      <c r="G77" s="1260"/>
      <c r="H77" s="1260"/>
      <c r="I77" s="1265" t="s">
        <v>1148</v>
      </c>
      <c r="J77" s="1260"/>
      <c r="K77" s="1265" t="s">
        <v>1149</v>
      </c>
      <c r="L77" s="1271"/>
      <c r="M77" s="1260"/>
      <c r="N77" s="1260"/>
      <c r="O77" s="1260"/>
    </row>
    <row r="78" spans="2:15" ht="16.350000000000001" customHeight="1">
      <c r="C78" s="1279"/>
      <c r="D78" s="1260"/>
      <c r="E78" s="1265" t="s">
        <v>1150</v>
      </c>
      <c r="F78" s="1260"/>
      <c r="G78" s="1260"/>
      <c r="H78" s="1260"/>
      <c r="I78" s="1265" t="s">
        <v>1151</v>
      </c>
      <c r="J78" s="1260"/>
      <c r="K78" s="1265" t="s">
        <v>1152</v>
      </c>
      <c r="L78" s="1271"/>
      <c r="M78" s="1260"/>
      <c r="N78" s="1260"/>
      <c r="O78" s="1260"/>
    </row>
    <row r="79" spans="2:15" ht="16.350000000000001" customHeight="1">
      <c r="C79" s="1279"/>
      <c r="D79" s="1260"/>
      <c r="E79" s="1265" t="s">
        <v>1153</v>
      </c>
      <c r="F79" s="1260"/>
      <c r="G79" s="1260"/>
      <c r="H79" s="1260"/>
      <c r="I79" s="1265" t="s">
        <v>1154</v>
      </c>
      <c r="J79" s="1260"/>
      <c r="K79" s="1265" t="s">
        <v>1155</v>
      </c>
      <c r="L79" s="1271"/>
      <c r="M79" s="1260"/>
      <c r="N79" s="1260"/>
      <c r="O79" s="1260"/>
    </row>
    <row r="80" spans="2:15" ht="16.350000000000001" customHeight="1">
      <c r="C80" s="1279"/>
      <c r="D80" s="1260"/>
      <c r="E80" s="1271"/>
      <c r="F80" s="1260"/>
      <c r="G80" s="1260"/>
      <c r="H80" s="1260"/>
      <c r="I80" s="1265"/>
      <c r="J80" s="1260"/>
      <c r="K80" s="1265" t="s">
        <v>1156</v>
      </c>
      <c r="L80" s="1677"/>
      <c r="M80" s="1677"/>
      <c r="N80" s="1677"/>
      <c r="O80" s="1677"/>
    </row>
    <row r="81" spans="3:15" ht="16.350000000000001" customHeight="1">
      <c r="C81" s="1279"/>
      <c r="D81" s="1291" t="s">
        <v>1157</v>
      </c>
      <c r="E81" s="1265"/>
      <c r="F81" s="1260"/>
      <c r="G81" s="1260"/>
      <c r="H81" s="1260"/>
      <c r="I81" s="1265"/>
      <c r="J81" s="1260"/>
      <c r="K81" s="1271"/>
      <c r="L81" s="1271"/>
      <c r="M81" s="1260"/>
      <c r="N81" s="1260"/>
      <c r="O81" s="1260"/>
    </row>
    <row r="82" spans="3:15" ht="101.1" customHeight="1">
      <c r="C82" s="1276"/>
      <c r="D82" s="1667"/>
      <c r="E82" s="1668"/>
      <c r="F82" s="1668"/>
      <c r="G82" s="1668"/>
      <c r="H82" s="1668"/>
      <c r="I82" s="1668"/>
      <c r="J82" s="1668"/>
      <c r="K82" s="1668"/>
      <c r="L82" s="1668"/>
      <c r="M82" s="1668"/>
      <c r="N82" s="1668"/>
      <c r="O82" s="1669"/>
    </row>
    <row r="83" spans="3:15">
      <c r="C83" s="1276"/>
      <c r="D83" s="1271"/>
      <c r="E83" s="1271"/>
      <c r="F83" s="1271"/>
      <c r="G83" s="1271"/>
      <c r="H83" s="1271"/>
      <c r="I83" s="1271"/>
      <c r="J83" s="1271"/>
      <c r="K83" s="1271"/>
      <c r="L83" s="1271"/>
      <c r="M83" s="1271"/>
      <c r="N83" s="1271"/>
      <c r="O83" s="1271"/>
    </row>
    <row r="84" spans="3:15">
      <c r="C84" s="1276"/>
      <c r="D84" s="1271"/>
      <c r="E84" s="1271"/>
      <c r="F84" s="1271"/>
      <c r="G84" s="1271"/>
      <c r="H84" s="1271"/>
      <c r="I84" s="1271"/>
      <c r="J84" s="1271"/>
      <c r="K84" s="1271"/>
      <c r="L84" s="1271"/>
      <c r="M84" s="1271"/>
      <c r="N84" s="1271"/>
      <c r="O84" s="1271"/>
    </row>
    <row r="85" spans="3:15">
      <c r="C85" s="1276"/>
      <c r="D85" s="1271"/>
      <c r="E85" s="1271"/>
      <c r="F85" s="1271"/>
      <c r="G85" s="1271"/>
      <c r="H85" s="1271"/>
      <c r="I85" s="1271"/>
      <c r="J85" s="1271"/>
      <c r="K85" s="1271"/>
      <c r="L85" s="1271"/>
      <c r="M85" s="1271"/>
      <c r="N85" s="1271"/>
      <c r="O85" s="1271"/>
    </row>
  </sheetData>
  <mergeCells count="58">
    <mergeCell ref="F25:O25"/>
    <mergeCell ref="D39:O39"/>
    <mergeCell ref="F29:O29"/>
    <mergeCell ref="F30:O30"/>
    <mergeCell ref="F31:O31"/>
    <mergeCell ref="F32:O32"/>
    <mergeCell ref="I37:J37"/>
    <mergeCell ref="I35:J35"/>
    <mergeCell ref="I36:J36"/>
    <mergeCell ref="E61:G61"/>
    <mergeCell ref="E63:O63"/>
    <mergeCell ref="E67:O67"/>
    <mergeCell ref="E55:O55"/>
    <mergeCell ref="B2:O2"/>
    <mergeCell ref="D7:O7"/>
    <mergeCell ref="D13:O13"/>
    <mergeCell ref="B6:O6"/>
    <mergeCell ref="D24:O24"/>
    <mergeCell ref="F41:O41"/>
    <mergeCell ref="F42:O42"/>
    <mergeCell ref="E56:O56"/>
    <mergeCell ref="B5:O5"/>
    <mergeCell ref="B3:O3"/>
    <mergeCell ref="D27:O27"/>
    <mergeCell ref="D34:O34"/>
    <mergeCell ref="F43:O43"/>
    <mergeCell ref="D46:O46"/>
    <mergeCell ref="D54:O54"/>
    <mergeCell ref="F47:O47"/>
    <mergeCell ref="F48:O48"/>
    <mergeCell ref="F49:O49"/>
    <mergeCell ref="F50:O50"/>
    <mergeCell ref="B53:O53"/>
    <mergeCell ref="R12:Y13"/>
    <mergeCell ref="R17:Y17"/>
    <mergeCell ref="K8:M8"/>
    <mergeCell ref="K9:M9"/>
    <mergeCell ref="K10:M10"/>
    <mergeCell ref="K11:M11"/>
    <mergeCell ref="E14:O14"/>
    <mergeCell ref="E15:O15"/>
    <mergeCell ref="E17:O17"/>
    <mergeCell ref="D82:O82"/>
    <mergeCell ref="E19:O19"/>
    <mergeCell ref="E20:O20"/>
    <mergeCell ref="E60:G60"/>
    <mergeCell ref="E58:L58"/>
    <mergeCell ref="N58:O59"/>
    <mergeCell ref="N60:O60"/>
    <mergeCell ref="F44:O44"/>
    <mergeCell ref="D74:O74"/>
    <mergeCell ref="F72:O72"/>
    <mergeCell ref="D71:O71"/>
    <mergeCell ref="L80:O80"/>
    <mergeCell ref="E64:O64"/>
    <mergeCell ref="D70:O70"/>
    <mergeCell ref="E66:O66"/>
    <mergeCell ref="E68:O68"/>
  </mergeCells>
  <dataValidations xWindow="263" yWindow="705" count="4">
    <dataValidation allowBlank="1" showInputMessage="1" showErrorMessage="1" prompt="TDC Limit Calc, Cell M27" sqref="I35:J35" xr:uid="{E7C6ABBC-EED4-43FC-99A1-4926E4363AC0}"/>
    <dataValidation allowBlank="1" showInputMessage="1" showErrorMessage="1" prompt="TDC Limit Calc, Cell M21" sqref="I36:J36" xr:uid="{C9044DA7-0F4A-4EFA-A0D7-48D4E7890FCC}"/>
    <dataValidation allowBlank="1" showInputMessage="1" showErrorMessage="1" promptTitle="Re-syndication Projects" prompt="Note: The Commission requires a pre-application meeting for applicants seeking modification to the current Regulatory Agreement(s) covering the property. Please contact AMC staff for additional information regarding this type of request." sqref="E17:E19" xr:uid="{5A3428CE-071D-483F-A694-9426DA87C200}"/>
    <dataValidation allowBlank="1" showInputMessage="1" showErrorMessage="1" prompt="The amount of new bond cap requested for the project to be able to satisfy the 50% Test" sqref="K8:M8" xr:uid="{219D2456-15E7-4CA1-9C9A-3EEEEF3FFA44}"/>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371" r:id="rId4" name="Check Box 19">
              <controlPr defaultSize="0" autoFill="0" autoLine="0" autoPict="0">
                <anchor moveWithCells="1">
                  <from>
                    <xdr:col>3</xdr:col>
                    <xdr:colOff>31750</xdr:colOff>
                    <xdr:row>75</xdr:row>
                    <xdr:rowOff>12700</xdr:rowOff>
                  </from>
                  <to>
                    <xdr:col>5</xdr:col>
                    <xdr:colOff>146050</xdr:colOff>
                    <xdr:row>76</xdr:row>
                    <xdr:rowOff>12700</xdr:rowOff>
                  </to>
                </anchor>
              </controlPr>
            </control>
          </mc:Choice>
        </mc:AlternateContent>
        <mc:AlternateContent xmlns:mc="http://schemas.openxmlformats.org/markup-compatibility/2006">
          <mc:Choice Requires="x14">
            <control shapeId="100372" r:id="rId5" name="Check Box 20">
              <controlPr defaultSize="0" autoFill="0" autoLine="0" autoPict="0">
                <anchor moveWithCells="1">
                  <from>
                    <xdr:col>3</xdr:col>
                    <xdr:colOff>31750</xdr:colOff>
                    <xdr:row>75</xdr:row>
                    <xdr:rowOff>203200</xdr:rowOff>
                  </from>
                  <to>
                    <xdr:col>5</xdr:col>
                    <xdr:colOff>88900</xdr:colOff>
                    <xdr:row>77</xdr:row>
                    <xdr:rowOff>0</xdr:rowOff>
                  </to>
                </anchor>
              </controlPr>
            </control>
          </mc:Choice>
        </mc:AlternateContent>
        <mc:AlternateContent xmlns:mc="http://schemas.openxmlformats.org/markup-compatibility/2006">
          <mc:Choice Requires="x14">
            <control shapeId="100373" r:id="rId6" name="Check Box 21">
              <controlPr defaultSize="0" autoFill="0" autoLine="0" autoPict="0">
                <anchor moveWithCells="1">
                  <from>
                    <xdr:col>3</xdr:col>
                    <xdr:colOff>31750</xdr:colOff>
                    <xdr:row>77</xdr:row>
                    <xdr:rowOff>0</xdr:rowOff>
                  </from>
                  <to>
                    <xdr:col>5</xdr:col>
                    <xdr:colOff>12700</xdr:colOff>
                    <xdr:row>78</xdr:row>
                    <xdr:rowOff>12700</xdr:rowOff>
                  </to>
                </anchor>
              </controlPr>
            </control>
          </mc:Choice>
        </mc:AlternateContent>
        <mc:AlternateContent xmlns:mc="http://schemas.openxmlformats.org/markup-compatibility/2006">
          <mc:Choice Requires="x14">
            <control shapeId="100374" r:id="rId7" name="Check Box 22">
              <controlPr defaultSize="0" autoFill="0" autoLine="0" autoPict="0">
                <anchor moveWithCells="1">
                  <from>
                    <xdr:col>3</xdr:col>
                    <xdr:colOff>31750</xdr:colOff>
                    <xdr:row>77</xdr:row>
                    <xdr:rowOff>203200</xdr:rowOff>
                  </from>
                  <to>
                    <xdr:col>4</xdr:col>
                    <xdr:colOff>184150</xdr:colOff>
                    <xdr:row>79</xdr:row>
                    <xdr:rowOff>12700</xdr:rowOff>
                  </to>
                </anchor>
              </controlPr>
            </control>
          </mc:Choice>
        </mc:AlternateContent>
        <mc:AlternateContent xmlns:mc="http://schemas.openxmlformats.org/markup-compatibility/2006">
          <mc:Choice Requires="x14">
            <control shapeId="100375" r:id="rId8" name="Check Box 23">
              <controlPr defaultSize="0" autoFill="0" autoLine="0" autoPict="0">
                <anchor moveWithCells="1">
                  <from>
                    <xdr:col>7</xdr:col>
                    <xdr:colOff>381000</xdr:colOff>
                    <xdr:row>74</xdr:row>
                    <xdr:rowOff>190500</xdr:rowOff>
                  </from>
                  <to>
                    <xdr:col>8</xdr:col>
                    <xdr:colOff>69850</xdr:colOff>
                    <xdr:row>76</xdr:row>
                    <xdr:rowOff>3175</xdr:rowOff>
                  </to>
                </anchor>
              </controlPr>
            </control>
          </mc:Choice>
        </mc:AlternateContent>
        <mc:AlternateContent xmlns:mc="http://schemas.openxmlformats.org/markup-compatibility/2006">
          <mc:Choice Requires="x14">
            <control shapeId="100376" r:id="rId9" name="Check Box 24">
              <controlPr defaultSize="0" autoFill="0" autoLine="0" autoPict="0">
                <anchor moveWithCells="1">
                  <from>
                    <xdr:col>9</xdr:col>
                    <xdr:colOff>374650</xdr:colOff>
                    <xdr:row>74</xdr:row>
                    <xdr:rowOff>190500</xdr:rowOff>
                  </from>
                  <to>
                    <xdr:col>10</xdr:col>
                    <xdr:colOff>165100</xdr:colOff>
                    <xdr:row>76</xdr:row>
                    <xdr:rowOff>0</xdr:rowOff>
                  </to>
                </anchor>
              </controlPr>
            </control>
          </mc:Choice>
        </mc:AlternateContent>
        <mc:AlternateContent xmlns:mc="http://schemas.openxmlformats.org/markup-compatibility/2006">
          <mc:Choice Requires="x14">
            <control shapeId="100377" r:id="rId10" name="Check Box 25">
              <controlPr defaultSize="0" autoFill="0" autoLine="0" autoPict="0">
                <anchor moveWithCells="1">
                  <from>
                    <xdr:col>9</xdr:col>
                    <xdr:colOff>374650</xdr:colOff>
                    <xdr:row>75</xdr:row>
                    <xdr:rowOff>190500</xdr:rowOff>
                  </from>
                  <to>
                    <xdr:col>10</xdr:col>
                    <xdr:colOff>127000</xdr:colOff>
                    <xdr:row>77</xdr:row>
                    <xdr:rowOff>0</xdr:rowOff>
                  </to>
                </anchor>
              </controlPr>
            </control>
          </mc:Choice>
        </mc:AlternateContent>
        <mc:AlternateContent xmlns:mc="http://schemas.openxmlformats.org/markup-compatibility/2006">
          <mc:Choice Requires="x14">
            <control shapeId="100378" r:id="rId11" name="Check Box 26">
              <controlPr defaultSize="0" autoFill="0" autoLine="0" autoPict="0">
                <anchor moveWithCells="1">
                  <from>
                    <xdr:col>9</xdr:col>
                    <xdr:colOff>374650</xdr:colOff>
                    <xdr:row>76</xdr:row>
                    <xdr:rowOff>190500</xdr:rowOff>
                  </from>
                  <to>
                    <xdr:col>10</xdr:col>
                    <xdr:colOff>146050</xdr:colOff>
                    <xdr:row>78</xdr:row>
                    <xdr:rowOff>3175</xdr:rowOff>
                  </to>
                </anchor>
              </controlPr>
            </control>
          </mc:Choice>
        </mc:AlternateContent>
        <mc:AlternateContent xmlns:mc="http://schemas.openxmlformats.org/markup-compatibility/2006">
          <mc:Choice Requires="x14">
            <control shapeId="100379" r:id="rId12" name="Check Box 27">
              <controlPr defaultSize="0" autoFill="0" autoLine="0" autoPict="0">
                <anchor moveWithCells="1">
                  <from>
                    <xdr:col>9</xdr:col>
                    <xdr:colOff>374650</xdr:colOff>
                    <xdr:row>77</xdr:row>
                    <xdr:rowOff>203200</xdr:rowOff>
                  </from>
                  <to>
                    <xdr:col>10</xdr:col>
                    <xdr:colOff>88900</xdr:colOff>
                    <xdr:row>79</xdr:row>
                    <xdr:rowOff>0</xdr:rowOff>
                  </to>
                </anchor>
              </controlPr>
            </control>
          </mc:Choice>
        </mc:AlternateContent>
        <mc:AlternateContent xmlns:mc="http://schemas.openxmlformats.org/markup-compatibility/2006">
          <mc:Choice Requires="x14">
            <control shapeId="100380" r:id="rId13" name="Check Box 28">
              <controlPr defaultSize="0" autoFill="0" autoLine="0" autoPict="0">
                <anchor moveWithCells="1">
                  <from>
                    <xdr:col>7</xdr:col>
                    <xdr:colOff>381000</xdr:colOff>
                    <xdr:row>75</xdr:row>
                    <xdr:rowOff>190500</xdr:rowOff>
                  </from>
                  <to>
                    <xdr:col>8</xdr:col>
                    <xdr:colOff>88900</xdr:colOff>
                    <xdr:row>77</xdr:row>
                    <xdr:rowOff>3175</xdr:rowOff>
                  </to>
                </anchor>
              </controlPr>
            </control>
          </mc:Choice>
        </mc:AlternateContent>
        <mc:AlternateContent xmlns:mc="http://schemas.openxmlformats.org/markup-compatibility/2006">
          <mc:Choice Requires="x14">
            <control shapeId="100381" r:id="rId14" name="Check Box 29">
              <controlPr defaultSize="0" autoFill="0" autoLine="0" autoPict="0">
                <anchor moveWithCells="1">
                  <from>
                    <xdr:col>7</xdr:col>
                    <xdr:colOff>381000</xdr:colOff>
                    <xdr:row>76</xdr:row>
                    <xdr:rowOff>222250</xdr:rowOff>
                  </from>
                  <to>
                    <xdr:col>8</xdr:col>
                    <xdr:colOff>69850</xdr:colOff>
                    <xdr:row>78</xdr:row>
                    <xdr:rowOff>12700</xdr:rowOff>
                  </to>
                </anchor>
              </controlPr>
            </control>
          </mc:Choice>
        </mc:AlternateContent>
        <mc:AlternateContent xmlns:mc="http://schemas.openxmlformats.org/markup-compatibility/2006">
          <mc:Choice Requires="x14">
            <control shapeId="100382" r:id="rId15" name="Check Box 30">
              <controlPr defaultSize="0" autoFill="0" autoLine="0" autoPict="0">
                <anchor moveWithCells="1">
                  <from>
                    <xdr:col>9</xdr:col>
                    <xdr:colOff>374650</xdr:colOff>
                    <xdr:row>78</xdr:row>
                    <xdr:rowOff>190500</xdr:rowOff>
                  </from>
                  <to>
                    <xdr:col>10</xdr:col>
                    <xdr:colOff>184150</xdr:colOff>
                    <xdr:row>80</xdr:row>
                    <xdr:rowOff>0</xdr:rowOff>
                  </to>
                </anchor>
              </controlPr>
            </control>
          </mc:Choice>
        </mc:AlternateContent>
        <mc:AlternateContent xmlns:mc="http://schemas.openxmlformats.org/markup-compatibility/2006">
          <mc:Choice Requires="x14">
            <control shapeId="100383" r:id="rId16" name="Check Box 31">
              <controlPr defaultSize="0" autoFill="0" autoLine="0" autoPict="0">
                <anchor moveWithCells="1">
                  <from>
                    <xdr:col>7</xdr:col>
                    <xdr:colOff>381000</xdr:colOff>
                    <xdr:row>77</xdr:row>
                    <xdr:rowOff>190500</xdr:rowOff>
                  </from>
                  <to>
                    <xdr:col>8</xdr:col>
                    <xdr:colOff>69850</xdr:colOff>
                    <xdr:row>79</xdr:row>
                    <xdr:rowOff>3175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63" yWindow="705" count="1">
        <x14:dataValidation type="list" allowBlank="1" showErrorMessage="1" promptTitle="Re-syndication Projects" prompt="Note: The Commission requires a pre-application meeting for applicants seeking modification to the current Regulatory Agreement(s) covering the property. Please contact AMC staff for additional information regarding this type of request." xr:uid="{3D2F5F63-6A11-4DA0-B423-4D20F9E0E0C6}">
          <x14:formula1>
            <xm:f>Lists!$A$6</xm:f>
          </x14:formula1>
          <xm:sqref>E21:E22 E29:E32 E25 E47:E50 E72 E41:E44</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8575-A7B0-4167-8A0A-B62B0D5642D6}">
  <sheetPr codeName="Sheet25"/>
  <dimension ref="A1:A12"/>
  <sheetViews>
    <sheetView workbookViewId="0"/>
  </sheetViews>
  <sheetFormatPr defaultRowHeight="14.45"/>
  <sheetData>
    <row r="1" spans="1:1">
      <c r="A1" t="s">
        <v>1158</v>
      </c>
    </row>
    <row r="2" spans="1:1">
      <c r="A2" s="179" t="s">
        <v>1159</v>
      </c>
    </row>
    <row r="3" spans="1:1">
      <c r="A3" s="179" t="s">
        <v>1160</v>
      </c>
    </row>
    <row r="4" spans="1:1">
      <c r="A4" s="179" t="s">
        <v>1161</v>
      </c>
    </row>
    <row r="6" spans="1:1">
      <c r="A6" t="s">
        <v>1162</v>
      </c>
    </row>
    <row r="9" spans="1:1">
      <c r="A9" t="s">
        <v>1158</v>
      </c>
    </row>
    <row r="10" spans="1:1">
      <c r="A10" t="s">
        <v>1163</v>
      </c>
    </row>
    <row r="11" spans="1:1">
      <c r="A11" t="s">
        <v>1164</v>
      </c>
    </row>
    <row r="12" spans="1:1">
      <c r="A12" t="s">
        <v>1165</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M156"/>
  <sheetViews>
    <sheetView zoomScaleNormal="100" workbookViewId="0">
      <selection activeCell="B5" sqref="B5"/>
    </sheetView>
  </sheetViews>
  <sheetFormatPr defaultColWidth="9.140625" defaultRowHeight="14.45"/>
  <cols>
    <col min="1" max="1" width="42" style="59" customWidth="1"/>
    <col min="2" max="2" width="125.5703125" style="59" customWidth="1"/>
    <col min="3" max="7" width="9.140625" style="59"/>
    <col min="8" max="8" width="15.5703125" style="59" bestFit="1" customWidth="1"/>
    <col min="9" max="9" width="10" style="59" customWidth="1"/>
    <col min="10" max="16384" width="9.140625" style="59"/>
  </cols>
  <sheetData>
    <row r="1" spans="1:9">
      <c r="A1" s="60"/>
      <c r="D1" s="59">
        <v>0</v>
      </c>
    </row>
    <row r="2" spans="1:9">
      <c r="D2" s="59">
        <v>2</v>
      </c>
      <c r="F2"/>
      <c r="G2"/>
      <c r="H2"/>
      <c r="I2"/>
    </row>
    <row r="3" spans="1:9">
      <c r="A3" s="60" t="s">
        <v>1166</v>
      </c>
      <c r="B3" s="59" t="s">
        <v>1167</v>
      </c>
      <c r="D3" s="59">
        <v>4</v>
      </c>
      <c r="F3"/>
      <c r="G3"/>
      <c r="H3" s="74" t="s">
        <v>1168</v>
      </c>
      <c r="I3" t="e" cm="1">
        <f t="array" ref="I3">VLOOKUP('Scoring '!#REF!,Table1[#All],2,TRUE)</f>
        <v>#REF!</v>
      </c>
    </row>
    <row r="4" spans="1:9">
      <c r="A4" s="59" t="s">
        <v>1169</v>
      </c>
      <c r="B4" s="59" t="s">
        <v>1170</v>
      </c>
      <c r="D4" s="59">
        <v>6</v>
      </c>
      <c r="F4"/>
      <c r="G4"/>
      <c r="H4" s="24" t="s">
        <v>1171</v>
      </c>
      <c r="I4" s="24" t="e">
        <f>IF('Scoring '!#REF!,2,0)</f>
        <v>#REF!</v>
      </c>
    </row>
    <row r="5" spans="1:9">
      <c r="B5" s="59" t="s">
        <v>1172</v>
      </c>
      <c r="F5"/>
      <c r="G5"/>
      <c r="H5" t="s">
        <v>1173</v>
      </c>
      <c r="I5" s="22" t="e">
        <f>MIN(10,(SUM(I3,I4)))</f>
        <v>#REF!</v>
      </c>
    </row>
    <row r="6" spans="1:9">
      <c r="B6" s="59" t="s">
        <v>1174</v>
      </c>
      <c r="F6"/>
      <c r="G6"/>
      <c r="H6"/>
      <c r="I6"/>
    </row>
    <row r="7" spans="1:9">
      <c r="B7" s="59" t="s">
        <v>1175</v>
      </c>
      <c r="F7"/>
      <c r="G7"/>
      <c r="H7" t="s">
        <v>1176</v>
      </c>
      <c r="I7" t="s">
        <v>1177</v>
      </c>
    </row>
    <row r="8" spans="1:9">
      <c r="B8" s="59" t="s">
        <v>1178</v>
      </c>
      <c r="F8"/>
      <c r="G8"/>
      <c r="H8" s="74">
        <v>0</v>
      </c>
      <c r="I8">
        <v>0</v>
      </c>
    </row>
    <row r="9" spans="1:9">
      <c r="B9" s="59" t="s">
        <v>1179</v>
      </c>
      <c r="F9"/>
      <c r="G9"/>
      <c r="H9" s="74">
        <v>2.9899999999999999E-2</v>
      </c>
      <c r="I9">
        <v>1</v>
      </c>
    </row>
    <row r="10" spans="1:9">
      <c r="F10"/>
      <c r="G10"/>
      <c r="H10" s="74">
        <v>5.9900000000000002E-2</v>
      </c>
      <c r="I10">
        <v>2</v>
      </c>
    </row>
    <row r="11" spans="1:9">
      <c r="B11" s="61">
        <v>0</v>
      </c>
      <c r="D11" s="59">
        <v>0</v>
      </c>
      <c r="F11"/>
      <c r="G11"/>
      <c r="H11" s="74">
        <v>8.9899999999999994E-2</v>
      </c>
      <c r="I11">
        <v>3</v>
      </c>
    </row>
    <row r="12" spans="1:9">
      <c r="A12" s="60" t="s">
        <v>1180</v>
      </c>
      <c r="B12" s="61">
        <v>0.1</v>
      </c>
      <c r="D12" s="59">
        <v>5</v>
      </c>
      <c r="F12"/>
      <c r="G12"/>
      <c r="H12" s="74">
        <v>0.11990000000000001</v>
      </c>
      <c r="I12">
        <v>4</v>
      </c>
    </row>
    <row r="13" spans="1:9">
      <c r="A13" s="59" t="s">
        <v>1181</v>
      </c>
      <c r="B13" s="61">
        <v>0</v>
      </c>
      <c r="F13"/>
      <c r="G13"/>
      <c r="H13" s="74">
        <v>0.14990000000000001</v>
      </c>
      <c r="I13">
        <v>5</v>
      </c>
    </row>
    <row r="14" spans="1:9">
      <c r="B14" s="61">
        <v>0.3</v>
      </c>
      <c r="F14"/>
      <c r="G14"/>
      <c r="H14" s="74">
        <v>0.1799</v>
      </c>
      <c r="I14">
        <v>6</v>
      </c>
    </row>
    <row r="15" spans="1:9">
      <c r="B15" s="61">
        <v>0.5</v>
      </c>
      <c r="D15" s="59">
        <v>0</v>
      </c>
      <c r="F15"/>
      <c r="G15"/>
      <c r="H15" s="74">
        <v>0.2099</v>
      </c>
      <c r="I15">
        <v>7</v>
      </c>
    </row>
    <row r="16" spans="1:9">
      <c r="B16" s="61">
        <v>0.7</v>
      </c>
      <c r="D16" s="59">
        <v>10</v>
      </c>
      <c r="F16"/>
      <c r="G16"/>
      <c r="H16" s="74">
        <v>0.2399</v>
      </c>
      <c r="I16">
        <v>8</v>
      </c>
    </row>
    <row r="17" spans="1:13">
      <c r="B17" s="61">
        <v>0.9</v>
      </c>
      <c r="D17" s="59" t="s">
        <v>1182</v>
      </c>
      <c r="F17"/>
      <c r="G17"/>
      <c r="H17" s="74">
        <v>0.26989999999999997</v>
      </c>
      <c r="I17">
        <v>9</v>
      </c>
    </row>
    <row r="18" spans="1:13">
      <c r="B18" s="61">
        <v>1</v>
      </c>
      <c r="D18" s="62" t="s">
        <v>149</v>
      </c>
      <c r="F18"/>
      <c r="G18"/>
      <c r="H18" s="74">
        <v>0.2999</v>
      </c>
      <c r="I18">
        <v>10</v>
      </c>
    </row>
    <row r="19" spans="1:13">
      <c r="D19" s="62" t="s">
        <v>150</v>
      </c>
      <c r="F19"/>
      <c r="G19"/>
      <c r="H19" s="74">
        <v>0.3</v>
      </c>
      <c r="I19">
        <v>10</v>
      </c>
    </row>
    <row r="20" spans="1:13">
      <c r="B20" s="59" t="s">
        <v>1182</v>
      </c>
      <c r="F20"/>
      <c r="G20"/>
      <c r="H20" s="74">
        <v>0.4</v>
      </c>
      <c r="I20">
        <v>10</v>
      </c>
    </row>
    <row r="21" spans="1:13">
      <c r="A21" s="60" t="s">
        <v>1183</v>
      </c>
      <c r="B21" s="63" t="s">
        <v>1184</v>
      </c>
      <c r="D21" s="59">
        <v>0</v>
      </c>
      <c r="E21" s="59">
        <v>0</v>
      </c>
      <c r="F21">
        <v>0</v>
      </c>
      <c r="G21"/>
      <c r="H21" s="74">
        <v>0.5</v>
      </c>
      <c r="I21">
        <v>10</v>
      </c>
    </row>
    <row r="22" spans="1:13">
      <c r="B22" s="63" t="s">
        <v>1185</v>
      </c>
      <c r="D22" s="59">
        <v>1</v>
      </c>
      <c r="E22" s="59">
        <v>3</v>
      </c>
      <c r="F22" s="59">
        <v>3</v>
      </c>
      <c r="H22" s="74">
        <v>0.6</v>
      </c>
      <c r="I22">
        <v>10</v>
      </c>
    </row>
    <row r="23" spans="1:13">
      <c r="B23" s="63" t="s">
        <v>1186</v>
      </c>
      <c r="E23" s="59">
        <v>4</v>
      </c>
      <c r="F23" s="59">
        <v>5</v>
      </c>
      <c r="H23" s="74">
        <v>0.7</v>
      </c>
      <c r="I23">
        <v>10</v>
      </c>
    </row>
    <row r="24" spans="1:13">
      <c r="B24" s="59" t="s">
        <v>1187</v>
      </c>
      <c r="D24" s="59">
        <v>0</v>
      </c>
      <c r="E24" s="59">
        <v>5</v>
      </c>
      <c r="F24" s="59">
        <v>6</v>
      </c>
      <c r="H24" s="74">
        <v>0.8</v>
      </c>
      <c r="I24">
        <v>10</v>
      </c>
    </row>
    <row r="25" spans="1:13">
      <c r="B25" s="63" t="s">
        <v>1188</v>
      </c>
      <c r="D25" s="59">
        <v>3</v>
      </c>
      <c r="E25" s="59">
        <v>6</v>
      </c>
      <c r="F25" s="59">
        <v>8</v>
      </c>
      <c r="H25" s="74">
        <v>0.9</v>
      </c>
      <c r="I25">
        <v>10</v>
      </c>
    </row>
    <row r="26" spans="1:13">
      <c r="B26" s="63" t="s">
        <v>1189</v>
      </c>
      <c r="E26" s="59">
        <v>8</v>
      </c>
      <c r="H26" s="74">
        <v>1</v>
      </c>
      <c r="I26">
        <v>10</v>
      </c>
    </row>
    <row r="27" spans="1:13">
      <c r="B27" s="63" t="s">
        <v>1190</v>
      </c>
      <c r="H27" s="74"/>
      <c r="I27"/>
    </row>
    <row r="28" spans="1:13">
      <c r="B28" s="59" t="s">
        <v>1191</v>
      </c>
      <c r="H28" s="74"/>
      <c r="I28"/>
    </row>
    <row r="29" spans="1:13">
      <c r="H29" s="74"/>
      <c r="I29"/>
    </row>
    <row r="30" spans="1:13">
      <c r="B30" s="59" t="s">
        <v>1192</v>
      </c>
      <c r="D30" s="59">
        <v>0</v>
      </c>
      <c r="M30" s="59" t="e">
        <f>'hidden - ScoringLists'!A113E</f>
        <v>#NAME?</v>
      </c>
    </row>
    <row r="31" spans="1:13">
      <c r="A31" s="59" t="s">
        <v>1193</v>
      </c>
      <c r="B31" s="59" t="s">
        <v>1194</v>
      </c>
      <c r="D31" s="59">
        <v>2</v>
      </c>
    </row>
    <row r="32" spans="1:13">
      <c r="B32" s="59" t="s">
        <v>1195</v>
      </c>
      <c r="D32" s="59">
        <v>0</v>
      </c>
    </row>
    <row r="33" spans="1:4">
      <c r="D33" s="59">
        <v>4</v>
      </c>
    </row>
    <row r="34" spans="1:4">
      <c r="D34" s="59">
        <v>8</v>
      </c>
    </row>
    <row r="35" spans="1:4">
      <c r="B35" s="63"/>
    </row>
    <row r="36" spans="1:4">
      <c r="B36" s="63"/>
      <c r="D36" s="59">
        <v>0</v>
      </c>
    </row>
    <row r="37" spans="1:4">
      <c r="A37" s="63"/>
      <c r="B37" s="63" t="s">
        <v>1182</v>
      </c>
      <c r="D37" s="59">
        <v>1</v>
      </c>
    </row>
    <row r="38" spans="1:4">
      <c r="A38" s="63"/>
      <c r="B38" s="63" t="s">
        <v>1196</v>
      </c>
      <c r="D38" s="59">
        <v>2</v>
      </c>
    </row>
    <row r="39" spans="1:4">
      <c r="A39" s="63" t="s">
        <v>1197</v>
      </c>
      <c r="B39" s="63" t="s">
        <v>1198</v>
      </c>
      <c r="D39" s="59">
        <v>3</v>
      </c>
    </row>
    <row r="40" spans="1:4">
      <c r="A40" s="63" t="s">
        <v>1199</v>
      </c>
      <c r="B40" s="63" t="s">
        <v>1200</v>
      </c>
      <c r="D40" s="59">
        <v>4</v>
      </c>
    </row>
    <row r="41" spans="1:4">
      <c r="B41" s="63" t="s">
        <v>1201</v>
      </c>
      <c r="D41" s="59">
        <v>5</v>
      </c>
    </row>
    <row r="42" spans="1:4">
      <c r="A42" s="63"/>
      <c r="B42" s="63" t="s">
        <v>1202</v>
      </c>
      <c r="D42" s="59">
        <v>6</v>
      </c>
    </row>
    <row r="43" spans="1:4">
      <c r="A43" s="63"/>
      <c r="B43" s="63"/>
    </row>
    <row r="44" spans="1:4">
      <c r="A44" s="63"/>
      <c r="B44" s="63"/>
    </row>
    <row r="45" spans="1:4">
      <c r="A45" s="63"/>
      <c r="B45" s="59" t="s">
        <v>1182</v>
      </c>
      <c r="D45" s="59" t="s">
        <v>243</v>
      </c>
    </row>
    <row r="46" spans="1:4" ht="18.600000000000001">
      <c r="A46" s="63"/>
      <c r="B46" s="59" t="s">
        <v>1203</v>
      </c>
      <c r="D46" s="64" t="s">
        <v>1162</v>
      </c>
    </row>
    <row r="47" spans="1:4">
      <c r="A47" s="59" t="s">
        <v>1204</v>
      </c>
      <c r="B47" s="59" t="s">
        <v>1205</v>
      </c>
      <c r="D47" s="59">
        <v>0</v>
      </c>
    </row>
    <row r="48" spans="1:4">
      <c r="A48" s="59" t="s">
        <v>1206</v>
      </c>
      <c r="B48" s="59" t="s">
        <v>1207</v>
      </c>
      <c r="D48" s="59">
        <v>3</v>
      </c>
    </row>
    <row r="49" spans="1:4">
      <c r="B49" s="59" t="s">
        <v>1208</v>
      </c>
    </row>
    <row r="50" spans="1:4">
      <c r="B50" s="59" t="s">
        <v>1209</v>
      </c>
    </row>
    <row r="51" spans="1:4">
      <c r="B51" s="59" t="s">
        <v>1210</v>
      </c>
    </row>
    <row r="52" spans="1:4">
      <c r="B52" s="59" t="s">
        <v>1211</v>
      </c>
    </row>
    <row r="53" spans="1:4">
      <c r="B53" s="59" t="s">
        <v>1212</v>
      </c>
    </row>
    <row r="54" spans="1:4">
      <c r="B54" s="59" t="s">
        <v>1213</v>
      </c>
    </row>
    <row r="55" spans="1:4">
      <c r="B55" s="59" t="s">
        <v>1214</v>
      </c>
    </row>
    <row r="56" spans="1:4">
      <c r="D56" s="59">
        <v>6</v>
      </c>
    </row>
    <row r="57" spans="1:4">
      <c r="B57" s="59" t="s">
        <v>1182</v>
      </c>
    </row>
    <row r="58" spans="1:4">
      <c r="B58" s="59" t="s">
        <v>1215</v>
      </c>
      <c r="D58" s="59">
        <v>0</v>
      </c>
    </row>
    <row r="59" spans="1:4">
      <c r="A59" s="59" t="s">
        <v>1216</v>
      </c>
      <c r="B59" s="59" t="s">
        <v>1217</v>
      </c>
      <c r="D59" s="59">
        <v>3</v>
      </c>
    </row>
    <row r="60" spans="1:4">
      <c r="A60" s="59" t="s">
        <v>1218</v>
      </c>
      <c r="B60" s="59" t="s">
        <v>1219</v>
      </c>
      <c r="D60" s="59">
        <v>5</v>
      </c>
    </row>
    <row r="61" spans="1:4">
      <c r="B61" s="59" t="s">
        <v>1220</v>
      </c>
    </row>
    <row r="62" spans="1:4">
      <c r="B62" s="59" t="s">
        <v>1221</v>
      </c>
      <c r="D62" s="59" t="s">
        <v>1222</v>
      </c>
    </row>
    <row r="63" spans="1:4">
      <c r="B63" s="59" t="s">
        <v>1223</v>
      </c>
      <c r="D63" s="59" t="s">
        <v>1222</v>
      </c>
    </row>
    <row r="64" spans="1:4">
      <c r="B64" s="59" t="s">
        <v>1224</v>
      </c>
    </row>
    <row r="65" spans="1:6">
      <c r="D65" s="59" t="s">
        <v>989</v>
      </c>
      <c r="F65" s="59" t="s">
        <v>989</v>
      </c>
    </row>
    <row r="66" spans="1:6">
      <c r="D66" s="59" t="s">
        <v>1225</v>
      </c>
      <c r="F66" s="59" t="s">
        <v>1226</v>
      </c>
    </row>
    <row r="67" spans="1:6">
      <c r="B67" s="59" t="s">
        <v>1227</v>
      </c>
      <c r="D67" s="59" t="s">
        <v>1228</v>
      </c>
      <c r="F67" s="59" t="s">
        <v>1229</v>
      </c>
    </row>
    <row r="68" spans="1:6">
      <c r="B68" s="59" t="s">
        <v>1230</v>
      </c>
    </row>
    <row r="69" spans="1:6">
      <c r="A69" s="59" t="s">
        <v>1231</v>
      </c>
      <c r="B69" s="59" t="s">
        <v>1232</v>
      </c>
    </row>
    <row r="70" spans="1:6">
      <c r="B70" s="59" t="s">
        <v>1233</v>
      </c>
    </row>
    <row r="71" spans="1:6">
      <c r="B71" s="59" t="s">
        <v>1234</v>
      </c>
    </row>
    <row r="72" spans="1:6">
      <c r="B72" s="59" t="s">
        <v>1235</v>
      </c>
    </row>
    <row r="73" spans="1:6">
      <c r="B73" s="63"/>
    </row>
    <row r="75" spans="1:6">
      <c r="A75" s="63"/>
    </row>
    <row r="76" spans="1:6">
      <c r="B76" s="59" t="s">
        <v>1182</v>
      </c>
    </row>
    <row r="77" spans="1:6">
      <c r="A77" s="59" t="s">
        <v>1236</v>
      </c>
      <c r="B77" s="59" t="s">
        <v>1237</v>
      </c>
    </row>
    <row r="78" spans="1:6">
      <c r="A78" s="59" t="s">
        <v>1238</v>
      </c>
      <c r="B78" s="59" t="s">
        <v>1239</v>
      </c>
    </row>
    <row r="79" spans="1:6">
      <c r="B79" s="59" t="s">
        <v>1240</v>
      </c>
    </row>
    <row r="82" spans="1:2">
      <c r="B82" s="59" t="s">
        <v>1182</v>
      </c>
    </row>
    <row r="83" spans="1:2">
      <c r="B83" s="63" t="s">
        <v>1241</v>
      </c>
    </row>
    <row r="84" spans="1:2">
      <c r="A84" s="63" t="s">
        <v>1242</v>
      </c>
      <c r="B84" s="63" t="s">
        <v>1243</v>
      </c>
    </row>
    <row r="85" spans="1:2">
      <c r="A85" s="63" t="s">
        <v>1244</v>
      </c>
      <c r="B85" s="63"/>
    </row>
    <row r="86" spans="1:2">
      <c r="A86" s="63"/>
      <c r="B86" s="63"/>
    </row>
    <row r="87" spans="1:2">
      <c r="A87" s="63"/>
      <c r="B87" s="59" t="s">
        <v>1182</v>
      </c>
    </row>
    <row r="88" spans="1:2">
      <c r="A88" s="63"/>
      <c r="B88" s="63" t="s">
        <v>1245</v>
      </c>
    </row>
    <row r="89" spans="1:2">
      <c r="A89" s="63" t="s">
        <v>1246</v>
      </c>
      <c r="B89" s="63" t="s">
        <v>1247</v>
      </c>
    </row>
    <row r="90" spans="1:2">
      <c r="A90" s="63"/>
    </row>
    <row r="91" spans="1:2">
      <c r="A91" s="63"/>
    </row>
    <row r="92" spans="1:2">
      <c r="B92" s="65">
        <v>0</v>
      </c>
    </row>
    <row r="93" spans="1:2">
      <c r="B93" s="65">
        <v>0.1</v>
      </c>
    </row>
    <row r="94" spans="1:2">
      <c r="A94" s="59" t="s">
        <v>1248</v>
      </c>
    </row>
    <row r="95" spans="1:2">
      <c r="B95" s="65">
        <v>0</v>
      </c>
    </row>
    <row r="96" spans="1:2">
      <c r="B96" s="65">
        <v>0.3</v>
      </c>
    </row>
    <row r="97" spans="1:2">
      <c r="A97" s="59" t="s">
        <v>1249</v>
      </c>
      <c r="B97" s="65">
        <v>0.5</v>
      </c>
    </row>
    <row r="98" spans="1:2">
      <c r="B98" s="65">
        <v>0.7</v>
      </c>
    </row>
    <row r="99" spans="1:2">
      <c r="B99" s="65">
        <v>1</v>
      </c>
    </row>
    <row r="101" spans="1:2">
      <c r="B101" s="65">
        <v>1</v>
      </c>
    </row>
    <row r="102" spans="1:2">
      <c r="B102" s="65">
        <v>0.9</v>
      </c>
    </row>
    <row r="103" spans="1:2">
      <c r="A103" s="59" t="s">
        <v>1250</v>
      </c>
      <c r="B103" s="65">
        <v>0.7</v>
      </c>
    </row>
    <row r="104" spans="1:2">
      <c r="B104" s="65">
        <v>0.5</v>
      </c>
    </row>
    <row r="105" spans="1:2">
      <c r="B105" s="65">
        <v>0.3</v>
      </c>
    </row>
    <row r="106" spans="1:2">
      <c r="B106" s="65">
        <v>0</v>
      </c>
    </row>
    <row r="108" spans="1:2">
      <c r="B108" s="59" t="s">
        <v>1182</v>
      </c>
    </row>
    <row r="109" spans="1:2">
      <c r="B109" s="59" t="s">
        <v>1251</v>
      </c>
    </row>
    <row r="110" spans="1:2">
      <c r="A110" s="59" t="s">
        <v>1252</v>
      </c>
      <c r="B110" s="59" t="s">
        <v>1253</v>
      </c>
    </row>
    <row r="113" spans="1:3">
      <c r="B113" s="59" t="s">
        <v>1182</v>
      </c>
    </row>
    <row r="114" spans="1:3">
      <c r="A114" s="59" t="s">
        <v>1254</v>
      </c>
      <c r="B114" s="59" t="s">
        <v>1255</v>
      </c>
      <c r="C114" s="59">
        <v>0</v>
      </c>
    </row>
    <row r="115" spans="1:3">
      <c r="B115" s="59" t="s">
        <v>1256</v>
      </c>
      <c r="C115" s="59">
        <v>2</v>
      </c>
    </row>
    <row r="116" spans="1:3">
      <c r="B116" s="59" t="s">
        <v>1257</v>
      </c>
      <c r="C116" s="59">
        <v>4</v>
      </c>
    </row>
    <row r="117" spans="1:3">
      <c r="B117" s="59" t="s">
        <v>1258</v>
      </c>
      <c r="C117" s="59">
        <v>8</v>
      </c>
    </row>
    <row r="119" spans="1:3">
      <c r="B119" s="59" t="s">
        <v>1182</v>
      </c>
    </row>
    <row r="120" spans="1:3">
      <c r="A120" s="59" t="s">
        <v>1259</v>
      </c>
      <c r="B120" s="59" t="s">
        <v>1260</v>
      </c>
      <c r="C120" s="59">
        <v>0</v>
      </c>
    </row>
    <row r="121" spans="1:3">
      <c r="B121" s="59" t="s">
        <v>1261</v>
      </c>
      <c r="C121" s="59">
        <v>1</v>
      </c>
    </row>
    <row r="122" spans="1:3">
      <c r="B122" s="59" t="s">
        <v>1262</v>
      </c>
      <c r="C122" s="59">
        <v>3</v>
      </c>
    </row>
    <row r="123" spans="1:3">
      <c r="B123" s="59" t="s">
        <v>1263</v>
      </c>
      <c r="C123" s="59">
        <v>5</v>
      </c>
    </row>
    <row r="125" spans="1:3">
      <c r="B125" s="59" t="s">
        <v>1182</v>
      </c>
    </row>
    <row r="126" spans="1:3">
      <c r="A126" s="59" t="s">
        <v>1264</v>
      </c>
      <c r="B126" s="59" t="s">
        <v>1265</v>
      </c>
      <c r="C126" s="59">
        <v>0</v>
      </c>
    </row>
    <row r="127" spans="1:3">
      <c r="B127" s="59" t="s">
        <v>1266</v>
      </c>
      <c r="C127" s="59">
        <v>1</v>
      </c>
    </row>
    <row r="128" spans="1:3">
      <c r="B128" s="59" t="s">
        <v>1267</v>
      </c>
      <c r="C128" s="59">
        <v>2</v>
      </c>
    </row>
    <row r="130" spans="1:3">
      <c r="B130" s="59" t="s">
        <v>1182</v>
      </c>
    </row>
    <row r="131" spans="1:3">
      <c r="A131" s="59" t="s">
        <v>1268</v>
      </c>
      <c r="B131" s="59" t="s">
        <v>1269</v>
      </c>
      <c r="C131" s="59">
        <v>0</v>
      </c>
    </row>
    <row r="132" spans="1:3">
      <c r="B132" s="59" t="s">
        <v>1270</v>
      </c>
      <c r="C132" s="59">
        <v>1</v>
      </c>
    </row>
    <row r="133" spans="1:3">
      <c r="B133" s="59" t="s">
        <v>1271</v>
      </c>
      <c r="C133" s="59">
        <v>2</v>
      </c>
    </row>
    <row r="134" spans="1:3">
      <c r="C134" s="59">
        <v>3</v>
      </c>
    </row>
    <row r="135" spans="1:3">
      <c r="B135" s="59" t="s">
        <v>1182</v>
      </c>
    </row>
    <row r="136" spans="1:3">
      <c r="A136" s="59" t="s">
        <v>1272</v>
      </c>
      <c r="B136" s="59" t="s">
        <v>1273</v>
      </c>
      <c r="C136" s="59">
        <v>0</v>
      </c>
    </row>
    <row r="137" spans="1:3">
      <c r="B137" s="59" t="s">
        <v>1274</v>
      </c>
      <c r="C137" s="59">
        <v>10</v>
      </c>
    </row>
    <row r="138" spans="1:3">
      <c r="B138" s="59" t="s">
        <v>1275</v>
      </c>
      <c r="C138" s="59">
        <v>20</v>
      </c>
    </row>
    <row r="139" spans="1:3">
      <c r="B139" s="59" t="s">
        <v>1276</v>
      </c>
      <c r="C139" s="59">
        <v>30</v>
      </c>
    </row>
    <row r="140" spans="1:3">
      <c r="B140" s="59" t="s">
        <v>1277</v>
      </c>
      <c r="C140" s="59">
        <v>40</v>
      </c>
    </row>
    <row r="141" spans="1:3">
      <c r="B141" s="59" t="s">
        <v>423</v>
      </c>
      <c r="C141" s="59">
        <v>50</v>
      </c>
    </row>
    <row r="142" spans="1:3">
      <c r="C142" s="59">
        <v>60</v>
      </c>
    </row>
    <row r="144" spans="1:3">
      <c r="B144" s="59" t="s">
        <v>1278</v>
      </c>
    </row>
    <row r="145" spans="1:2">
      <c r="A145" s="59" t="s">
        <v>1279</v>
      </c>
      <c r="B145" s="59" t="s">
        <v>1280</v>
      </c>
    </row>
    <row r="146" spans="1:2">
      <c r="B146" s="59" t="s">
        <v>1281</v>
      </c>
    </row>
    <row r="147" spans="1:2">
      <c r="B147" s="59" t="s">
        <v>1282</v>
      </c>
    </row>
    <row r="148" spans="1:2">
      <c r="B148" s="59" t="s">
        <v>1283</v>
      </c>
    </row>
    <row r="149" spans="1:2">
      <c r="B149" s="59" t="s">
        <v>1284</v>
      </c>
    </row>
    <row r="151" spans="1:2">
      <c r="B151" s="59" t="s">
        <v>144</v>
      </c>
    </row>
    <row r="152" spans="1:2">
      <c r="A152" s="59" t="s">
        <v>1285</v>
      </c>
      <c r="B152" s="59" t="s">
        <v>1286</v>
      </c>
    </row>
    <row r="154" spans="1:2">
      <c r="B154" s="59" t="s">
        <v>1287</v>
      </c>
    </row>
    <row r="155" spans="1:2">
      <c r="A155" s="59" t="s">
        <v>1288</v>
      </c>
      <c r="B155" s="59" t="s">
        <v>1289</v>
      </c>
    </row>
    <row r="156" spans="1:2">
      <c r="B156" s="59" t="s">
        <v>746</v>
      </c>
    </row>
  </sheetData>
  <dataConsolidate link="1"/>
  <customSheetViews>
    <customSheetView guid="{BF20CC56-EA05-47B4-8174-543B4536EDD8}" state="hidden" topLeftCell="A91">
      <selection activeCell="B123" sqref="B123"/>
      <pageMargins left="0" right="0" top="0" bottom="0" header="0" footer="0"/>
      <headerFooter alignWithMargins="0"/>
    </customSheetView>
    <customSheetView guid="{DFED3BBB-AA3A-47A0-B9A6-455515EE166B}" fitToPage="1" state="hidden" topLeftCell="A85">
      <selection activeCell="B109" sqref="B109"/>
      <pageMargins left="0" right="0" top="0" bottom="0" header="0" footer="0"/>
      <pageSetup scale="56" fitToHeight="2" orientation="portrait" r:id="rId1"/>
      <headerFooter alignWithMargins="0"/>
    </customSheetView>
  </customSheetViews>
  <pageMargins left="0.75" right="0.75" top="1" bottom="1" header="0.5" footer="0.5"/>
  <pageSetup scale="56" fitToHeight="2" orientation="portrait" r:id="rId2"/>
  <headerFooter alignWithMargins="0"/>
  <tableParts count="1">
    <tablePart r:id="rId3"/>
  </tablePart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Y127"/>
  <sheetViews>
    <sheetView showGridLines="0" zoomScaleNormal="100" workbookViewId="0">
      <selection activeCell="B3" sqref="B3:N3"/>
    </sheetView>
  </sheetViews>
  <sheetFormatPr defaultColWidth="8.85546875" defaultRowHeight="14.45"/>
  <cols>
    <col min="1" max="1" width="2.42578125" style="194" customWidth="1"/>
    <col min="2" max="2" width="3.42578125" style="194" customWidth="1"/>
    <col min="3" max="3" width="2.42578125" style="194" customWidth="1"/>
    <col min="4" max="4" width="2.85546875" style="194" customWidth="1"/>
    <col min="5" max="5" width="10.5703125" style="194" customWidth="1"/>
    <col min="6" max="6" width="10.42578125" style="194" customWidth="1"/>
    <col min="7" max="7" width="10.85546875" style="194" customWidth="1"/>
    <col min="8" max="8" width="12.42578125" style="194" customWidth="1"/>
    <col min="9" max="9" width="9.85546875" style="194" customWidth="1"/>
    <col min="10" max="10" width="7.42578125" style="194" customWidth="1"/>
    <col min="11" max="11" width="18.140625" style="194" customWidth="1"/>
    <col min="12" max="12" width="10.5703125" style="194" customWidth="1"/>
    <col min="13" max="13" width="13.85546875" style="194" customWidth="1"/>
    <col min="14" max="14" width="14" style="194" customWidth="1"/>
    <col min="15" max="15" width="3.42578125" style="194" customWidth="1"/>
    <col min="16" max="16384" width="8.85546875" style="194"/>
  </cols>
  <sheetData>
    <row r="1" spans="1:15" s="308" customFormat="1" ht="18.75" customHeight="1">
      <c r="A1" s="1509"/>
      <c r="B1" s="1509"/>
      <c r="C1" s="1509"/>
      <c r="D1" s="1509"/>
      <c r="E1" s="1509"/>
      <c r="F1" s="1509"/>
      <c r="G1" s="1509"/>
      <c r="H1" s="1509"/>
      <c r="I1" s="1509"/>
      <c r="J1" s="1509"/>
      <c r="K1" s="1509"/>
      <c r="L1" s="1509"/>
      <c r="M1" s="1509"/>
      <c r="N1" s="1509"/>
    </row>
    <row r="2" spans="1:15" ht="21">
      <c r="B2" s="1574" t="s">
        <v>1290</v>
      </c>
      <c r="C2" s="1574"/>
      <c r="D2" s="1574"/>
      <c r="E2" s="1574"/>
      <c r="F2" s="1574"/>
      <c r="G2" s="1574"/>
      <c r="H2" s="1574"/>
      <c r="I2" s="1574"/>
      <c r="J2" s="1574"/>
      <c r="K2" s="1574"/>
      <c r="L2" s="1574"/>
      <c r="M2" s="1574"/>
      <c r="N2" s="1574"/>
    </row>
    <row r="3" spans="1:15" ht="47.1" customHeight="1">
      <c r="B3" s="1726" t="s">
        <v>1291</v>
      </c>
      <c r="C3" s="1726"/>
      <c r="D3" s="1726"/>
      <c r="E3" s="1726"/>
      <c r="F3" s="1726"/>
      <c r="G3" s="1726"/>
      <c r="H3" s="1726"/>
      <c r="I3" s="1726"/>
      <c r="J3" s="1726"/>
      <c r="K3" s="1726"/>
      <c r="L3" s="1726"/>
      <c r="M3" s="1726"/>
      <c r="N3" s="1726"/>
    </row>
    <row r="4" spans="1:15" s="492" customFormat="1">
      <c r="B4" s="1714" t="s">
        <v>1292</v>
      </c>
      <c r="C4" s="1714"/>
      <c r="D4" s="1714"/>
      <c r="E4" s="1714"/>
      <c r="F4" s="1714"/>
      <c r="G4" s="1714"/>
      <c r="H4" s="1714"/>
      <c r="I4" s="1714"/>
      <c r="J4" s="1714"/>
      <c r="K4" s="1714"/>
      <c r="L4" s="1714"/>
      <c r="M4" s="1714"/>
      <c r="N4" s="1714"/>
    </row>
    <row r="6" spans="1:15">
      <c r="B6" s="1706" t="s">
        <v>1293</v>
      </c>
      <c r="C6" s="1706"/>
      <c r="D6" s="1706"/>
      <c r="E6" s="1706"/>
      <c r="F6" s="1706"/>
      <c r="H6" s="1705" t="s">
        <v>1294</v>
      </c>
      <c r="I6" s="1705"/>
      <c r="J6" s="1705"/>
      <c r="M6" s="493" t="s">
        <v>1295</v>
      </c>
      <c r="N6" s="494"/>
      <c r="O6" s="495"/>
    </row>
    <row r="7" spans="1:15" ht="14.25" customHeight="1" thickBot="1">
      <c r="B7" s="496"/>
      <c r="C7" s="497"/>
      <c r="D7" s="496"/>
      <c r="E7" s="496"/>
      <c r="F7" s="496"/>
      <c r="G7" s="496"/>
      <c r="H7" s="496"/>
      <c r="I7" s="496"/>
      <c r="J7" s="496"/>
      <c r="K7" s="496"/>
      <c r="L7" s="496"/>
      <c r="M7" s="496"/>
      <c r="N7" s="496"/>
    </row>
    <row r="8" spans="1:15" ht="14.25" customHeight="1">
      <c r="C8" s="498"/>
      <c r="N8" s="1709" t="s">
        <v>1296</v>
      </c>
    </row>
    <row r="9" spans="1:15">
      <c r="B9" s="499" t="s">
        <v>1297</v>
      </c>
      <c r="C9" s="500" t="s">
        <v>1298</v>
      </c>
      <c r="N9" s="1709"/>
    </row>
    <row r="10" spans="1:15">
      <c r="M10" s="501" t="s">
        <v>1299</v>
      </c>
      <c r="N10" s="502">
        <f>IF(I25&lt;=-0.25,10,IF(I25&lt;=-0.225,9,IF(I25&lt;=-0.2,8,IF(I25&lt;=-0.175,7,IF(I25&lt;=-0.15,6,IF(I25&lt;=-0.125,5,IF(I25&lt;=-0.1,4,IF(I25&lt;=-0.075,3,IF(I25&lt;=-0.05,2,IF(I25&lt;=-0.025,1,IF(I25&gt;=0,0)))))))))))</f>
        <v>0</v>
      </c>
    </row>
    <row r="11" spans="1:15" s="504" customFormat="1" ht="27.75" customHeight="1">
      <c r="A11" s="194"/>
      <c r="B11" s="503"/>
      <c r="C11" s="1710" t="s">
        <v>1300</v>
      </c>
      <c r="D11" s="1710"/>
      <c r="E11" s="1710"/>
      <c r="F11" s="1710"/>
      <c r="G11" s="1710"/>
      <c r="H11" s="1710"/>
      <c r="I11" s="1710"/>
      <c r="J11" s="1710"/>
      <c r="K11" s="1710"/>
      <c r="L11" s="1710"/>
      <c r="M11" s="1710"/>
      <c r="N11" s="1710"/>
    </row>
    <row r="12" spans="1:15">
      <c r="F12" s="499"/>
    </row>
    <row r="13" spans="1:15">
      <c r="F13" s="194" t="s">
        <v>1301</v>
      </c>
      <c r="H13" s="505"/>
      <c r="I13" s="1712">
        <f>'TDC Limit Calc'!M27</f>
        <v>0</v>
      </c>
      <c r="J13" s="1713"/>
      <c r="K13" s="506" t="s">
        <v>1302</v>
      </c>
      <c r="L13" s="506"/>
    </row>
    <row r="14" spans="1:15">
      <c r="F14" s="194" t="s">
        <v>1303</v>
      </c>
      <c r="G14" s="507"/>
      <c r="H14" s="508"/>
      <c r="I14" s="1712">
        <f>SUM(MIN(SUM(I22:I23),0.1*I13),I17)</f>
        <v>0</v>
      </c>
      <c r="J14" s="1713"/>
      <c r="L14" s="506"/>
    </row>
    <row r="15" spans="1:15">
      <c r="F15" s="194" t="s">
        <v>1304</v>
      </c>
      <c r="G15" s="507"/>
      <c r="H15" s="505"/>
      <c r="I15" s="1712">
        <f>I13-I14</f>
        <v>0</v>
      </c>
      <c r="J15" s="1713"/>
      <c r="L15" s="506"/>
    </row>
    <row r="16" spans="1:15" ht="6.75" customHeight="1">
      <c r="G16" s="507"/>
      <c r="H16" s="505"/>
      <c r="I16" s="509"/>
      <c r="J16" s="509"/>
      <c r="L16" s="506"/>
    </row>
    <row r="17" spans="2:14">
      <c r="F17" s="510" t="s">
        <v>1305</v>
      </c>
      <c r="G17" s="507"/>
      <c r="H17" s="505"/>
      <c r="I17" s="1712">
        <f>SUM(I18:J20)</f>
        <v>0</v>
      </c>
      <c r="J17" s="1713"/>
      <c r="K17" s="506"/>
      <c r="L17" s="506"/>
    </row>
    <row r="18" spans="2:14">
      <c r="F18" s="510" t="s">
        <v>1306</v>
      </c>
      <c r="G18" s="507"/>
      <c r="H18" s="505"/>
      <c r="I18" s="1719">
        <v>0</v>
      </c>
      <c r="J18" s="1720"/>
      <c r="K18" s="506"/>
      <c r="L18" s="506"/>
    </row>
    <row r="19" spans="2:14">
      <c r="F19" s="510" t="s">
        <v>1307</v>
      </c>
      <c r="G19" s="507"/>
      <c r="H19" s="505"/>
      <c r="I19" s="1719">
        <v>0</v>
      </c>
      <c r="J19" s="1720"/>
      <c r="K19" s="506"/>
      <c r="L19" s="506"/>
    </row>
    <row r="20" spans="2:14">
      <c r="F20" s="510" t="s">
        <v>1308</v>
      </c>
      <c r="G20" s="507"/>
      <c r="H20" s="505"/>
      <c r="I20" s="1719">
        <v>0</v>
      </c>
      <c r="J20" s="1720"/>
      <c r="K20" s="506"/>
      <c r="L20" s="506"/>
    </row>
    <row r="21" spans="2:14" ht="7.5" customHeight="1">
      <c r="F21" s="510"/>
      <c r="G21" s="507"/>
      <c r="H21" s="505"/>
      <c r="I21" s="509"/>
      <c r="J21" s="509"/>
      <c r="K21" s="506"/>
      <c r="L21" s="506"/>
    </row>
    <row r="22" spans="2:14">
      <c r="B22" s="1721"/>
      <c r="C22" s="1711"/>
      <c r="D22" s="1711"/>
      <c r="E22" s="1711"/>
      <c r="F22" s="510" t="s">
        <v>1309</v>
      </c>
      <c r="G22" s="507"/>
      <c r="H22" s="505"/>
      <c r="I22" s="1719">
        <v>0</v>
      </c>
      <c r="J22" s="1720"/>
      <c r="K22" s="1722" t="s">
        <v>1310</v>
      </c>
      <c r="L22" s="1723"/>
      <c r="M22" s="1724"/>
    </row>
    <row r="23" spans="2:14">
      <c r="B23" s="1711"/>
      <c r="C23" s="1711"/>
      <c r="D23" s="1711"/>
      <c r="E23" s="1711"/>
      <c r="F23" s="510" t="s">
        <v>1311</v>
      </c>
      <c r="G23" s="507"/>
      <c r="H23" s="505"/>
      <c r="I23" s="1719">
        <v>0</v>
      </c>
      <c r="J23" s="1720"/>
      <c r="K23" s="1725"/>
      <c r="L23" s="1724"/>
      <c r="M23" s="1724"/>
    </row>
    <row r="24" spans="2:14" ht="7.5" customHeight="1">
      <c r="B24" s="347"/>
      <c r="C24" s="347"/>
      <c r="D24" s="347"/>
      <c r="E24" s="347"/>
      <c r="F24" s="510"/>
      <c r="G24" s="507"/>
      <c r="H24" s="511"/>
      <c r="I24" s="512"/>
      <c r="J24" s="509"/>
      <c r="K24" s="378"/>
      <c r="L24" s="378"/>
      <c r="M24" s="378"/>
    </row>
    <row r="25" spans="2:14">
      <c r="F25" s="194" t="s">
        <v>1312</v>
      </c>
      <c r="G25" s="507"/>
      <c r="H25" s="505"/>
      <c r="I25" s="1717">
        <f>IFERROR(I15/'TDC Limit Calc'!M21-1,0)</f>
        <v>0</v>
      </c>
      <c r="J25" s="1718"/>
      <c r="K25" s="504"/>
      <c r="L25" s="504"/>
    </row>
    <row r="26" spans="2:14" ht="14.25" customHeight="1" thickBot="1">
      <c r="B26" s="496"/>
      <c r="C26" s="496"/>
      <c r="D26" s="496"/>
      <c r="E26" s="496"/>
      <c r="F26" s="496"/>
      <c r="G26" s="496"/>
      <c r="H26" s="496"/>
      <c r="I26" s="496"/>
      <c r="J26" s="496"/>
      <c r="K26" s="496"/>
      <c r="L26" s="496"/>
      <c r="M26" s="496"/>
      <c r="N26" s="496"/>
    </row>
    <row r="27" spans="2:14" ht="15" customHeight="1">
      <c r="M27" s="1716"/>
      <c r="N27" s="1709" t="s">
        <v>1296</v>
      </c>
    </row>
    <row r="28" spans="2:14">
      <c r="B28" s="500" t="s">
        <v>1137</v>
      </c>
      <c r="C28" s="500" t="s">
        <v>1313</v>
      </c>
      <c r="M28" s="1769"/>
      <c r="N28" s="1709"/>
    </row>
    <row r="29" spans="2:14">
      <c r="D29" s="500"/>
      <c r="F29" s="500"/>
      <c r="G29" s="500"/>
      <c r="H29" s="500"/>
      <c r="I29" s="500"/>
      <c r="J29" s="500"/>
      <c r="K29" s="500"/>
      <c r="L29" s="500"/>
      <c r="M29" s="501" t="s">
        <v>1299</v>
      </c>
      <c r="N29" s="513">
        <f>IF(E33="100% of low-income units at 60% AMI - 0 points   (King/Snohomish only)", 0)+IF(E33="70% of low-income units at 60% AMI, 30% at 50% AMI - 2 points   (King/Snohomish only)",2)+IF(E33="50% of low-income units at 60% AMI, 50% at 50% AMI - 4 points   (King/Snohomish only)",4)+IF(E33="30% of low-income units at 60% AMI, 70% at 50% AMI - 6 points   (King/Snohomish only)",6)+IF(E33="Resyndication preserving existing low-income set-asides below 60% AMI - 6 points   (Statewide)",6)</f>
        <v>0</v>
      </c>
    </row>
    <row r="30" spans="2:14" ht="7.5" customHeight="1">
      <c r="C30" s="500"/>
      <c r="D30" s="500"/>
      <c r="E30" s="500"/>
      <c r="F30" s="500"/>
      <c r="G30" s="500"/>
      <c r="H30" s="500"/>
      <c r="I30" s="500"/>
      <c r="J30" s="500"/>
      <c r="K30" s="500"/>
      <c r="L30" s="500"/>
      <c r="M30" s="514"/>
      <c r="N30" s="500"/>
    </row>
    <row r="31" spans="2:14">
      <c r="C31" s="500" t="s">
        <v>1314</v>
      </c>
      <c r="E31" s="500"/>
      <c r="F31" s="500"/>
      <c r="G31" s="500"/>
      <c r="H31" s="500"/>
      <c r="I31" s="500"/>
      <c r="J31" s="500"/>
      <c r="K31" s="500"/>
      <c r="L31" s="500"/>
      <c r="M31" s="514"/>
      <c r="N31" s="500"/>
    </row>
    <row r="32" spans="2:14" ht="6.75" customHeight="1">
      <c r="C32" s="500"/>
      <c r="E32" s="500"/>
      <c r="F32" s="500"/>
      <c r="G32" s="500"/>
      <c r="H32" s="500"/>
      <c r="I32" s="500"/>
      <c r="J32" s="500"/>
      <c r="K32" s="500"/>
      <c r="L32" s="500"/>
      <c r="M32" s="514"/>
      <c r="N32" s="500"/>
    </row>
    <row r="33" spans="1:20">
      <c r="C33" s="500"/>
      <c r="D33" s="515"/>
      <c r="E33" s="1730" t="s">
        <v>1167</v>
      </c>
      <c r="F33" s="1731"/>
      <c r="G33" s="1731"/>
      <c r="H33" s="1731"/>
      <c r="I33" s="1731"/>
      <c r="J33" s="1731"/>
      <c r="K33" s="1732"/>
      <c r="L33" s="516"/>
      <c r="M33" s="516"/>
      <c r="N33" s="516"/>
    </row>
    <row r="34" spans="1:20" ht="15" customHeight="1" thickBot="1">
      <c r="B34" s="496"/>
      <c r="C34" s="496"/>
      <c r="D34" s="496"/>
      <c r="E34" s="496"/>
      <c r="F34" s="496"/>
      <c r="G34" s="496"/>
      <c r="H34" s="496"/>
      <c r="I34" s="517"/>
      <c r="J34" s="518"/>
      <c r="K34" s="496"/>
      <c r="L34" s="496"/>
      <c r="M34" s="496"/>
      <c r="N34" s="496"/>
    </row>
    <row r="35" spans="1:20">
      <c r="I35" s="519"/>
      <c r="J35" s="500"/>
      <c r="N35" s="1709" t="s">
        <v>1296</v>
      </c>
    </row>
    <row r="36" spans="1:20">
      <c r="B36" s="500" t="s">
        <v>1141</v>
      </c>
      <c r="C36" s="500" t="s">
        <v>1315</v>
      </c>
      <c r="D36" s="500"/>
      <c r="F36" s="500"/>
      <c r="G36" s="500"/>
      <c r="H36" s="500"/>
      <c r="I36" s="500"/>
      <c r="J36" s="500"/>
      <c r="K36" s="500"/>
      <c r="L36" s="500"/>
      <c r="N36" s="1709"/>
    </row>
    <row r="37" spans="1:20" ht="15" customHeight="1">
      <c r="C37" s="500"/>
      <c r="D37" s="500"/>
      <c r="E37" s="500"/>
      <c r="F37" s="500"/>
      <c r="G37" s="500"/>
      <c r="H37" s="500"/>
      <c r="I37" s="500"/>
      <c r="J37" s="500"/>
      <c r="K37" s="500"/>
      <c r="L37" s="500"/>
      <c r="M37" s="501" t="s">
        <v>1299</v>
      </c>
      <c r="N37" s="520">
        <f>IF(E41='hidden - ScoringLists'!B147, 2, IF(E41='hidden - ScoringLists'!B148, 2, IF(E41='hidden - ScoringLists'!B149, 2, 0)))</f>
        <v>0</v>
      </c>
    </row>
    <row r="38" spans="1:20" ht="7.5" customHeight="1">
      <c r="C38" s="1715" t="s">
        <v>1316</v>
      </c>
      <c r="D38" s="1715"/>
      <c r="E38" s="1715"/>
      <c r="F38" s="1715"/>
      <c r="G38" s="1715"/>
      <c r="H38" s="1715"/>
      <c r="I38" s="1715"/>
      <c r="J38" s="1715"/>
      <c r="K38" s="1715"/>
      <c r="L38" s="1715"/>
      <c r="M38" s="1715"/>
      <c r="N38" s="1715"/>
    </row>
    <row r="39" spans="1:20" ht="15" customHeight="1">
      <c r="C39" s="1715"/>
      <c r="D39" s="1715"/>
      <c r="E39" s="1715"/>
      <c r="F39" s="1715"/>
      <c r="G39" s="1715"/>
      <c r="H39" s="1715"/>
      <c r="I39" s="1715"/>
      <c r="J39" s="1715"/>
      <c r="K39" s="1715"/>
      <c r="L39" s="1715"/>
      <c r="M39" s="1715"/>
      <c r="N39" s="1715"/>
      <c r="O39" s="503"/>
    </row>
    <row r="40" spans="1:20" ht="4.5" customHeight="1">
      <c r="E40" s="503"/>
      <c r="F40" s="503"/>
      <c r="G40" s="503"/>
      <c r="H40" s="503"/>
      <c r="I40" s="500" t="s">
        <v>713</v>
      </c>
      <c r="J40" s="503"/>
      <c r="K40" s="503"/>
      <c r="L40" s="503"/>
      <c r="M40" s="503"/>
      <c r="N40" s="503"/>
      <c r="O40" s="503"/>
    </row>
    <row r="41" spans="1:20" ht="15" customHeight="1">
      <c r="C41" s="500"/>
      <c r="D41" s="500"/>
      <c r="E41" s="1730" t="s">
        <v>1278</v>
      </c>
      <c r="F41" s="1731"/>
      <c r="G41" s="1731"/>
      <c r="H41" s="1731"/>
      <c r="I41" s="1731"/>
      <c r="J41" s="1731"/>
      <c r="K41" s="1732"/>
    </row>
    <row r="42" spans="1:20" ht="15" customHeight="1" thickBot="1">
      <c r="C42" s="496"/>
      <c r="D42" s="496"/>
      <c r="E42" s="521"/>
      <c r="F42" s="521"/>
      <c r="G42" s="521"/>
      <c r="H42" s="521"/>
      <c r="I42" s="521"/>
      <c r="J42" s="521"/>
      <c r="K42" s="521"/>
      <c r="L42" s="521"/>
      <c r="M42" s="521"/>
      <c r="N42" s="521"/>
      <c r="O42" s="522"/>
      <c r="P42" s="522"/>
      <c r="Q42" s="522"/>
      <c r="R42" s="522"/>
      <c r="S42" s="522"/>
      <c r="T42" s="522"/>
    </row>
    <row r="43" spans="1:20" ht="15.95" customHeight="1">
      <c r="E43" s="522"/>
      <c r="F43" s="523"/>
      <c r="H43" s="522"/>
      <c r="I43" s="522" t="s">
        <v>1317</v>
      </c>
      <c r="J43" s="522"/>
      <c r="K43" s="522"/>
      <c r="L43" s="522"/>
      <c r="M43" s="524"/>
      <c r="N43" s="1709" t="s">
        <v>1296</v>
      </c>
    </row>
    <row r="44" spans="1:20" ht="14.25" customHeight="1">
      <c r="B44" s="525" t="s">
        <v>1318</v>
      </c>
      <c r="C44" s="1710" t="s">
        <v>1319</v>
      </c>
      <c r="D44" s="1711"/>
      <c r="E44" s="1711"/>
      <c r="F44" s="1711"/>
      <c r="G44" s="1711"/>
      <c r="H44" s="1711"/>
      <c r="I44" s="1711"/>
      <c r="J44" s="1711"/>
      <c r="K44" s="1711"/>
      <c r="L44" s="347"/>
      <c r="N44" s="1709"/>
    </row>
    <row r="45" spans="1:20" ht="13.5" customHeight="1">
      <c r="C45" s="1711"/>
      <c r="D45" s="1711"/>
      <c r="E45" s="1711"/>
      <c r="F45" s="1711"/>
      <c r="G45" s="1711"/>
      <c r="H45" s="1711"/>
      <c r="I45" s="1711"/>
      <c r="J45" s="1711"/>
      <c r="K45" s="1711"/>
      <c r="L45" s="347"/>
      <c r="M45" s="501" t="s">
        <v>1299</v>
      </c>
      <c r="N45" s="526">
        <f>IF(E47='hidden - ScoringLists'!B21,8,IF(E47='hidden - ScoringLists'!B22,5,IF(E47='hidden - ScoringLists'!B23,3,IF(E47='hidden - ScoringLists'!B24,8,IF(E47='hidden - ScoringLists'!B25,6,IF(E47='hidden - ScoringLists'!B26,4,IF(E47='hidden - ScoringLists'!B27,2,IF(E47='hidden - ScoringLists'!B28,6,0))))))))</f>
        <v>0</v>
      </c>
    </row>
    <row r="46" spans="1:20" ht="7.5" customHeight="1">
      <c r="C46" s="347"/>
      <c r="D46" s="347"/>
      <c r="E46" s="347"/>
      <c r="F46" s="347"/>
      <c r="G46" s="347"/>
      <c r="H46" s="347"/>
      <c r="I46" s="347"/>
      <c r="J46" s="347"/>
      <c r="K46" s="347"/>
      <c r="L46" s="347"/>
    </row>
    <row r="47" spans="1:20">
      <c r="C47" s="500"/>
      <c r="D47" s="499"/>
      <c r="E47" s="1727" t="s">
        <v>1182</v>
      </c>
      <c r="F47" s="1728"/>
      <c r="G47" s="1728"/>
      <c r="H47" s="1728"/>
      <c r="I47" s="1728"/>
      <c r="J47" s="1728"/>
      <c r="K47" s="1729"/>
      <c r="L47" s="504"/>
      <c r="M47" s="504"/>
      <c r="N47" s="504"/>
    </row>
    <row r="48" spans="1:20" s="504" customFormat="1" ht="15" customHeight="1" thickBot="1">
      <c r="A48" s="194"/>
      <c r="B48" s="194"/>
      <c r="C48" s="496"/>
      <c r="D48" s="527"/>
      <c r="E48" s="496"/>
      <c r="F48" s="496"/>
      <c r="G48" s="528"/>
      <c r="H48" s="529"/>
      <c r="I48" s="57"/>
      <c r="J48" s="57"/>
      <c r="K48" s="57"/>
      <c r="L48" s="57"/>
      <c r="M48" s="57"/>
      <c r="N48" s="530"/>
    </row>
    <row r="49" spans="2:18">
      <c r="E49" s="506"/>
      <c r="H49" s="507"/>
      <c r="I49" s="505"/>
      <c r="J49" s="56"/>
      <c r="K49" s="56"/>
      <c r="L49" s="56"/>
      <c r="M49" s="56"/>
      <c r="N49" s="1709" t="s">
        <v>1296</v>
      </c>
    </row>
    <row r="50" spans="2:18">
      <c r="B50" s="500" t="s">
        <v>1320</v>
      </c>
      <c r="C50" s="500" t="s">
        <v>1321</v>
      </c>
      <c r="D50" s="500"/>
      <c r="F50" s="500"/>
      <c r="G50" s="500"/>
      <c r="H50" s="500"/>
      <c r="I50" s="500"/>
      <c r="J50" s="500"/>
      <c r="K50" s="500"/>
      <c r="L50" s="500"/>
      <c r="N50" s="1709"/>
    </row>
    <row r="51" spans="2:18" ht="15" customHeight="1">
      <c r="C51" s="500"/>
      <c r="D51" s="500"/>
      <c r="E51" s="500"/>
      <c r="F51" s="500"/>
      <c r="G51" s="500"/>
      <c r="H51" s="500"/>
      <c r="I51" s="500"/>
      <c r="J51" s="500"/>
      <c r="K51" s="500"/>
      <c r="L51" s="500"/>
      <c r="M51" s="501" t="s">
        <v>1299</v>
      </c>
      <c r="N51" s="526">
        <f>SUM(L55,L56,L57,L58,L61,L62,L63,L64,L68,L72)</f>
        <v>0</v>
      </c>
    </row>
    <row r="52" spans="2:18" ht="7.5" customHeight="1">
      <c r="C52" s="500"/>
      <c r="D52" s="500"/>
      <c r="E52" s="500"/>
      <c r="F52" s="500"/>
      <c r="G52" s="500"/>
      <c r="H52" s="500"/>
      <c r="I52" s="500"/>
      <c r="J52" s="500"/>
      <c r="K52" s="500"/>
      <c r="L52" s="500"/>
      <c r="M52" s="501"/>
      <c r="N52" s="501"/>
    </row>
    <row r="53" spans="2:18" ht="15" customHeight="1">
      <c r="C53" s="500" t="s">
        <v>1322</v>
      </c>
      <c r="D53" s="500"/>
      <c r="E53" s="92"/>
      <c r="F53" s="500"/>
      <c r="G53" s="500"/>
      <c r="H53" s="500"/>
      <c r="I53" s="500"/>
      <c r="J53" s="500"/>
      <c r="K53" s="500"/>
      <c r="L53" s="500"/>
      <c r="M53" s="501"/>
      <c r="N53" s="501"/>
    </row>
    <row r="54" spans="2:18" ht="6.75" customHeight="1">
      <c r="C54" s="500"/>
      <c r="D54" s="500"/>
      <c r="E54" s="92"/>
      <c r="F54" s="500"/>
      <c r="G54" s="500"/>
      <c r="H54" s="500"/>
      <c r="I54" s="500"/>
      <c r="J54" s="500"/>
      <c r="K54" s="92"/>
      <c r="L54" s="500"/>
      <c r="M54" s="531"/>
      <c r="N54" s="501"/>
    </row>
    <row r="55" spans="2:18" ht="15" customHeight="1">
      <c r="C55" s="500"/>
      <c r="D55" s="500"/>
      <c r="E55" s="92"/>
      <c r="F55" s="532" t="s">
        <v>1323</v>
      </c>
      <c r="G55" s="500"/>
      <c r="H55" s="500"/>
      <c r="I55" s="500"/>
      <c r="J55" s="500"/>
      <c r="K55" s="746" t="b">
        <v>0</v>
      </c>
      <c r="L55" s="533" t="b">
        <f>IF(K55, 8)</f>
        <v>0</v>
      </c>
      <c r="M55" s="531"/>
      <c r="N55" s="501"/>
    </row>
    <row r="56" spans="2:18" ht="15" customHeight="1">
      <c r="C56" s="500"/>
      <c r="D56" s="500"/>
      <c r="E56" s="92"/>
      <c r="F56" s="534" t="s">
        <v>1256</v>
      </c>
      <c r="G56" s="500"/>
      <c r="H56" s="500"/>
      <c r="I56" s="500"/>
      <c r="J56" s="500"/>
      <c r="K56" s="746" t="b">
        <v>0</v>
      </c>
      <c r="L56" s="533" t="b">
        <f>IF(K55, 0, IF(K56,4))</f>
        <v>0</v>
      </c>
      <c r="M56" s="531"/>
      <c r="N56" s="501"/>
    </row>
    <row r="57" spans="2:18" ht="15" customHeight="1">
      <c r="C57" s="500"/>
      <c r="D57" s="500"/>
      <c r="E57" s="92"/>
      <c r="F57" s="534" t="s">
        <v>1257</v>
      </c>
      <c r="G57" s="500"/>
      <c r="H57" s="500"/>
      <c r="I57" s="500"/>
      <c r="J57" s="500"/>
      <c r="K57" s="746" t="b">
        <v>0</v>
      </c>
      <c r="L57" s="533" t="b">
        <f>IF(K55,0,IF(K57,2))</f>
        <v>0</v>
      </c>
      <c r="M57" s="531"/>
      <c r="N57" s="501"/>
    </row>
    <row r="58" spans="2:18" ht="15" customHeight="1">
      <c r="C58" s="500"/>
      <c r="D58" s="500"/>
      <c r="E58" s="92"/>
      <c r="F58" s="534" t="s">
        <v>1258</v>
      </c>
      <c r="G58" s="500"/>
      <c r="H58" s="500"/>
      <c r="I58" s="500"/>
      <c r="J58" s="500"/>
      <c r="K58" s="746" t="b">
        <v>0</v>
      </c>
      <c r="L58" s="533" t="b">
        <f>IF(K55, 0, IF(K58,2))</f>
        <v>0</v>
      </c>
      <c r="M58" s="501"/>
      <c r="N58" s="501"/>
    </row>
    <row r="59" spans="2:18" ht="15" customHeight="1">
      <c r="C59" s="500" t="s">
        <v>1324</v>
      </c>
      <c r="D59" s="500"/>
      <c r="E59" s="92"/>
      <c r="F59" s="500"/>
      <c r="G59" s="500"/>
      <c r="H59" s="500"/>
      <c r="I59" s="500"/>
      <c r="J59" s="500"/>
      <c r="K59" s="533"/>
      <c r="L59" s="533"/>
      <c r="N59" s="501"/>
    </row>
    <row r="60" spans="2:18" ht="6.75" customHeight="1">
      <c r="C60" s="500"/>
      <c r="D60" s="500"/>
      <c r="E60" s="92"/>
      <c r="F60" s="500"/>
      <c r="G60" s="500"/>
      <c r="H60" s="500"/>
      <c r="I60" s="500"/>
      <c r="J60" s="500"/>
      <c r="K60" s="533"/>
      <c r="L60" s="533"/>
      <c r="M60" s="531"/>
      <c r="N60" s="501"/>
    </row>
    <row r="61" spans="2:18" ht="15" customHeight="1">
      <c r="C61" s="500"/>
      <c r="D61" s="500"/>
      <c r="E61" s="92"/>
      <c r="F61" s="535" t="s">
        <v>1325</v>
      </c>
      <c r="G61" s="536"/>
      <c r="H61" s="536"/>
      <c r="I61" s="500"/>
      <c r="J61" s="500"/>
      <c r="K61" s="746" t="b">
        <v>0</v>
      </c>
      <c r="L61" s="533" t="b">
        <f>IF(K61, 5)</f>
        <v>0</v>
      </c>
      <c r="M61" s="531"/>
      <c r="N61" s="501"/>
    </row>
    <row r="62" spans="2:18" ht="15" customHeight="1">
      <c r="C62" s="500"/>
      <c r="D62" s="500"/>
      <c r="E62" s="92"/>
      <c r="F62" s="535" t="s">
        <v>1261</v>
      </c>
      <c r="G62" s="536"/>
      <c r="H62" s="536"/>
      <c r="I62" s="500"/>
      <c r="J62" s="500"/>
      <c r="K62" s="746" t="b">
        <v>0</v>
      </c>
      <c r="L62" s="533" t="b">
        <f>IF(K61,0,IF(K62,3))</f>
        <v>0</v>
      </c>
      <c r="M62" s="531"/>
      <c r="N62" s="501"/>
    </row>
    <row r="63" spans="2:18" ht="15" customHeight="1">
      <c r="C63" s="500"/>
      <c r="D63" s="500"/>
      <c r="E63" s="92"/>
      <c r="F63" s="535" t="s">
        <v>1262</v>
      </c>
      <c r="G63" s="536"/>
      <c r="H63" s="536"/>
      <c r="I63" s="500"/>
      <c r="J63" s="500"/>
      <c r="K63" s="746" t="b">
        <v>0</v>
      </c>
      <c r="L63" s="533" t="b">
        <f>IF(K61,0,IF(K63,1))</f>
        <v>0</v>
      </c>
      <c r="M63" s="531"/>
      <c r="N63" s="501"/>
      <c r="R63" s="501"/>
    </row>
    <row r="64" spans="2:18" ht="15" customHeight="1">
      <c r="C64" s="500"/>
      <c r="D64" s="500"/>
      <c r="E64" s="92"/>
      <c r="F64" s="535" t="s">
        <v>1263</v>
      </c>
      <c r="G64" s="536"/>
      <c r="H64" s="536"/>
      <c r="I64" s="500"/>
      <c r="J64" s="500"/>
      <c r="K64" s="746" t="b">
        <v>0</v>
      </c>
      <c r="L64" s="533" t="b">
        <f>IF(K61,0,IF(K64,1))</f>
        <v>0</v>
      </c>
      <c r="M64" s="531"/>
      <c r="N64" s="501"/>
    </row>
    <row r="65" spans="2:14" ht="7.5" customHeight="1">
      <c r="C65" s="500"/>
      <c r="D65" s="500"/>
      <c r="E65" s="500"/>
      <c r="F65" s="500"/>
      <c r="G65" s="500"/>
      <c r="H65" s="500"/>
      <c r="I65" s="500"/>
      <c r="J65" s="500"/>
      <c r="K65" s="500"/>
      <c r="L65" s="500"/>
      <c r="M65" s="531"/>
      <c r="N65" s="501"/>
    </row>
    <row r="66" spans="2:14" ht="15" customHeight="1">
      <c r="C66" s="500" t="s">
        <v>1326</v>
      </c>
      <c r="D66" s="500"/>
      <c r="E66" s="500"/>
      <c r="F66" s="500"/>
      <c r="G66" s="500"/>
      <c r="H66" s="500"/>
      <c r="I66" s="500"/>
      <c r="J66" s="500"/>
      <c r="K66" s="500"/>
      <c r="L66" s="500"/>
      <c r="M66" s="531"/>
      <c r="N66" s="501"/>
    </row>
    <row r="67" spans="2:14" ht="7.5" customHeight="1">
      <c r="C67" s="500"/>
      <c r="D67" s="500"/>
      <c r="E67" s="500"/>
      <c r="F67" s="500"/>
      <c r="G67" s="500"/>
      <c r="H67" s="500"/>
      <c r="I67" s="500"/>
      <c r="J67" s="500"/>
      <c r="K67" s="500"/>
      <c r="L67" s="500"/>
      <c r="M67" s="531"/>
      <c r="N67" s="501"/>
    </row>
    <row r="68" spans="2:14" ht="15" customHeight="1">
      <c r="C68" s="500"/>
      <c r="D68" s="500"/>
      <c r="E68" s="1727" t="s">
        <v>1182</v>
      </c>
      <c r="F68" s="1728"/>
      <c r="G68" s="1728"/>
      <c r="H68" s="1728"/>
      <c r="I68" s="1728"/>
      <c r="J68" s="1728"/>
      <c r="K68" s="1729"/>
      <c r="L68" s="533">
        <f>IF(E68='hidden - ScoringLists'!B126, 2, IF(E68='hidden - ScoringLists'!B127, 1, IF(E68='hidden - ScoringLists'!B128, 1, 0)))</f>
        <v>0</v>
      </c>
      <c r="M68" s="501"/>
      <c r="N68" s="501"/>
    </row>
    <row r="69" spans="2:14" ht="7.5" customHeight="1">
      <c r="C69" s="500"/>
      <c r="D69" s="500"/>
      <c r="E69" s="500"/>
      <c r="F69" s="500"/>
      <c r="G69" s="500"/>
      <c r="H69" s="500"/>
      <c r="I69" s="500"/>
      <c r="J69" s="500"/>
      <c r="K69" s="500"/>
      <c r="L69" s="500"/>
      <c r="M69" s="531"/>
      <c r="N69" s="501"/>
    </row>
    <row r="70" spans="2:14" ht="15" customHeight="1">
      <c r="C70" s="500" t="s">
        <v>1327</v>
      </c>
      <c r="D70" s="500"/>
      <c r="E70" s="500"/>
      <c r="F70" s="500"/>
      <c r="G70" s="500"/>
      <c r="H70" s="500"/>
      <c r="I70" s="500"/>
      <c r="J70" s="500"/>
      <c r="K70" s="500"/>
      <c r="L70" s="500"/>
      <c r="M70" s="531"/>
      <c r="N70" s="501"/>
    </row>
    <row r="71" spans="2:14" ht="6.75" customHeight="1">
      <c r="C71" s="500"/>
      <c r="D71" s="500"/>
      <c r="E71" s="500"/>
      <c r="F71" s="500"/>
      <c r="G71" s="500"/>
      <c r="H71" s="500"/>
      <c r="I71" s="500"/>
      <c r="J71" s="500"/>
      <c r="K71" s="500"/>
      <c r="L71" s="500"/>
      <c r="M71" s="531"/>
      <c r="N71" s="501"/>
    </row>
    <row r="72" spans="2:14" ht="15" customHeight="1">
      <c r="C72" s="500"/>
      <c r="D72" s="500"/>
      <c r="E72" s="1727" t="s">
        <v>1182</v>
      </c>
      <c r="F72" s="1728"/>
      <c r="G72" s="1728"/>
      <c r="H72" s="1728"/>
      <c r="I72" s="1728"/>
      <c r="J72" s="1728"/>
      <c r="K72" s="1729"/>
      <c r="L72" s="533">
        <f>IF(E72='hidden - ScoringLists'!B131, 2, IF(E72='hidden - ScoringLists'!B132, 1, IF(E72='hidden - ScoringLists'!B133, 3, 0)))</f>
        <v>0</v>
      </c>
      <c r="M72" s="501"/>
      <c r="N72" s="501"/>
    </row>
    <row r="73" spans="2:14" ht="15" customHeight="1" thickBot="1">
      <c r="D73" s="496"/>
      <c r="E73" s="496"/>
      <c r="F73" s="496"/>
      <c r="G73" s="528"/>
      <c r="H73" s="529"/>
      <c r="I73" s="58"/>
      <c r="J73" s="58"/>
      <c r="K73" s="530"/>
      <c r="L73" s="530"/>
      <c r="M73" s="530"/>
      <c r="N73" s="496"/>
    </row>
    <row r="74" spans="2:14">
      <c r="N74" s="1709" t="s">
        <v>1296</v>
      </c>
    </row>
    <row r="75" spans="2:14">
      <c r="B75" s="500" t="s">
        <v>1328</v>
      </c>
      <c r="C75" s="500" t="s">
        <v>1329</v>
      </c>
      <c r="D75" s="500"/>
      <c r="F75" s="500"/>
      <c r="G75" s="500"/>
      <c r="H75" s="500"/>
      <c r="I75" s="500"/>
      <c r="J75" s="500"/>
      <c r="K75" s="500"/>
      <c r="L75" s="500"/>
      <c r="N75" s="1709"/>
    </row>
    <row r="76" spans="2:14">
      <c r="C76" s="537"/>
      <c r="D76" s="500"/>
      <c r="E76" s="92"/>
      <c r="F76" s="500"/>
      <c r="G76" s="500"/>
      <c r="H76" s="500"/>
      <c r="I76" s="500"/>
      <c r="J76" s="500"/>
      <c r="K76" s="500"/>
      <c r="L76" s="500"/>
      <c r="M76" s="501" t="s">
        <v>1299</v>
      </c>
      <c r="N76" s="513">
        <f>IF(E77=TRUE,2,0)</f>
        <v>0</v>
      </c>
    </row>
    <row r="77" spans="2:14">
      <c r="C77" s="500"/>
      <c r="E77" s="743" t="b">
        <v>0</v>
      </c>
      <c r="F77" s="59" t="s">
        <v>1330</v>
      </c>
      <c r="G77" s="500"/>
      <c r="H77" s="500"/>
      <c r="I77" s="500"/>
      <c r="J77" s="500"/>
      <c r="K77" s="500"/>
      <c r="L77" s="500"/>
      <c r="M77" s="538"/>
      <c r="N77" s="539" t="b">
        <v>1</v>
      </c>
    </row>
    <row r="78" spans="2:14" ht="15" customHeight="1" thickBot="1">
      <c r="C78" s="496"/>
      <c r="D78" s="496"/>
      <c r="E78" s="496"/>
      <c r="F78" s="496"/>
      <c r="G78" s="528"/>
      <c r="H78" s="529"/>
      <c r="I78" s="529"/>
      <c r="J78" s="529"/>
      <c r="K78" s="530"/>
      <c r="L78" s="530"/>
      <c r="M78" s="496"/>
      <c r="N78" s="496"/>
    </row>
    <row r="79" spans="2:14">
      <c r="G79" s="507"/>
      <c r="H79" s="505"/>
      <c r="I79" s="505"/>
      <c r="J79" s="505"/>
      <c r="K79" s="504"/>
      <c r="L79" s="504"/>
      <c r="N79" s="1709" t="s">
        <v>1296</v>
      </c>
    </row>
    <row r="80" spans="2:14">
      <c r="B80" s="500" t="s">
        <v>1331</v>
      </c>
      <c r="C80" s="500" t="s">
        <v>1332</v>
      </c>
      <c r="D80" s="500"/>
      <c r="F80" s="500"/>
      <c r="G80" s="500"/>
      <c r="H80" s="500"/>
      <c r="I80" s="500"/>
      <c r="J80" s="500"/>
      <c r="K80" s="500"/>
      <c r="L80" s="500"/>
      <c r="N80" s="1709"/>
    </row>
    <row r="81" spans="1:25" ht="15" customHeight="1">
      <c r="M81" s="501" t="s">
        <v>1299</v>
      </c>
      <c r="N81" s="513">
        <f>IF(E85="Option 1: Adaptive Reuse Site - 1 point",1)+IF(E85="Option 2: Historic Property being financed by the federal Historic Tax Credit (RTC) - 1 point",1)+IF(E85="Option 3: Brownfield site - 3 points",3)</f>
        <v>0</v>
      </c>
    </row>
    <row r="82" spans="1:25" ht="7.5" customHeight="1">
      <c r="M82" s="501"/>
    </row>
    <row r="83" spans="1:25" s="504" customFormat="1" ht="27.75" customHeight="1">
      <c r="A83" s="194"/>
      <c r="B83" s="503"/>
      <c r="C83" s="1710" t="s">
        <v>1333</v>
      </c>
      <c r="D83" s="1710"/>
      <c r="E83" s="1710"/>
      <c r="F83" s="1710"/>
      <c r="G83" s="1710"/>
      <c r="H83" s="1710"/>
      <c r="I83" s="1710"/>
      <c r="J83" s="1710"/>
      <c r="K83" s="1710"/>
      <c r="L83" s="1710"/>
      <c r="M83" s="1710"/>
      <c r="N83" s="1710"/>
    </row>
    <row r="84" spans="1:25" s="504" customFormat="1" ht="12" customHeight="1">
      <c r="A84" s="194"/>
      <c r="B84" s="503"/>
      <c r="C84" s="503"/>
      <c r="E84" s="503"/>
      <c r="F84" s="503"/>
      <c r="G84" s="503"/>
      <c r="H84" s="503"/>
      <c r="I84" s="503"/>
      <c r="J84" s="503"/>
      <c r="K84" s="503"/>
      <c r="L84" s="503"/>
      <c r="M84" s="503"/>
      <c r="N84" s="503"/>
    </row>
    <row r="85" spans="1:25" s="504" customFormat="1" ht="15" customHeight="1">
      <c r="A85" s="194"/>
      <c r="B85" s="503"/>
      <c r="C85" s="503"/>
      <c r="D85" s="501"/>
      <c r="E85" s="1727" t="s">
        <v>1182</v>
      </c>
      <c r="F85" s="1728"/>
      <c r="G85" s="1728"/>
      <c r="H85" s="1728"/>
      <c r="I85" s="1728"/>
      <c r="J85" s="1728"/>
      <c r="K85" s="1728"/>
      <c r="L85" s="1729"/>
      <c r="M85" s="503"/>
      <c r="N85" s="503"/>
    </row>
    <row r="86" spans="1:25" s="504" customFormat="1" ht="15" customHeight="1" thickBot="1">
      <c r="A86" s="194"/>
      <c r="B86" s="503"/>
      <c r="C86" s="540"/>
      <c r="D86" s="540"/>
      <c r="E86" s="540"/>
      <c r="F86" s="540"/>
      <c r="G86" s="540"/>
      <c r="H86" s="540"/>
      <c r="I86" s="540"/>
      <c r="J86" s="540"/>
      <c r="K86" s="540"/>
      <c r="L86" s="540"/>
      <c r="M86" s="540"/>
      <c r="N86" s="540"/>
    </row>
    <row r="87" spans="1:25" s="504" customFormat="1" ht="15" customHeight="1">
      <c r="A87" s="194"/>
      <c r="B87" s="503"/>
      <c r="C87" s="503"/>
      <c r="D87" s="503"/>
      <c r="E87" s="503"/>
      <c r="F87" s="503"/>
      <c r="G87" s="503"/>
      <c r="H87" s="503"/>
      <c r="I87" s="503"/>
      <c r="J87" s="503"/>
      <c r="K87" s="503"/>
      <c r="L87" s="503"/>
      <c r="M87" s="503"/>
      <c r="N87" s="1709" t="s">
        <v>1296</v>
      </c>
    </row>
    <row r="88" spans="1:25" s="504" customFormat="1" ht="15" customHeight="1">
      <c r="A88" s="194"/>
      <c r="B88" s="500" t="s">
        <v>1334</v>
      </c>
      <c r="C88" s="500" t="s">
        <v>1335</v>
      </c>
      <c r="D88" s="500"/>
      <c r="E88" s="500"/>
      <c r="F88" s="500"/>
      <c r="G88" s="500"/>
      <c r="H88" s="500"/>
      <c r="I88" s="500"/>
      <c r="J88" s="500"/>
      <c r="K88" s="500"/>
      <c r="L88" s="500"/>
      <c r="N88" s="1709"/>
    </row>
    <row r="89" spans="1:25" s="504" customFormat="1" ht="15" customHeight="1">
      <c r="A89" s="194"/>
      <c r="B89" s="503"/>
      <c r="C89" s="503"/>
      <c r="D89" s="503"/>
      <c r="E89" s="1710" t="s">
        <v>1336</v>
      </c>
      <c r="F89" s="1711"/>
      <c r="G89" s="503"/>
      <c r="H89" s="503"/>
      <c r="I89" s="503"/>
      <c r="J89" s="503"/>
      <c r="K89" s="503"/>
      <c r="L89" s="503"/>
      <c r="M89" s="501" t="s">
        <v>1299</v>
      </c>
      <c r="N89" s="513">
        <f>MIN(12,(IF(M91,12)+IF(M92,3)+IF(M93,5)+IF(M94,2)))</f>
        <v>0</v>
      </c>
    </row>
    <row r="90" spans="1:25" s="504" customFormat="1" ht="7.5" customHeight="1">
      <c r="A90" s="194"/>
      <c r="B90" s="503"/>
      <c r="C90" s="503"/>
      <c r="D90" s="503"/>
      <c r="E90" s="553"/>
      <c r="F90" s="503"/>
      <c r="G90" s="503"/>
      <c r="H90" s="503"/>
      <c r="I90" s="503"/>
      <c r="J90" s="503"/>
      <c r="K90" s="503"/>
      <c r="L90" s="503"/>
      <c r="M90" s="501"/>
    </row>
    <row r="91" spans="1:25" s="504" customFormat="1" ht="14.25" customHeight="1">
      <c r="A91" s="194"/>
      <c r="B91" s="503"/>
      <c r="C91" s="503"/>
      <c r="D91" s="503"/>
      <c r="E91" s="17"/>
      <c r="F91" s="522" t="s">
        <v>1337</v>
      </c>
      <c r="G91" s="503"/>
      <c r="H91" s="503"/>
      <c r="I91" s="503"/>
      <c r="J91" s="503"/>
      <c r="K91" s="503"/>
      <c r="L91" s="503"/>
      <c r="M91" s="744" t="b">
        <v>0</v>
      </c>
    </row>
    <row r="92" spans="1:25" s="504" customFormat="1" ht="15" customHeight="1">
      <c r="A92" s="194"/>
      <c r="B92" s="503"/>
      <c r="C92" s="503"/>
      <c r="D92" s="503"/>
      <c r="E92" s="17"/>
      <c r="F92" s="194" t="s">
        <v>1338</v>
      </c>
      <c r="G92" s="522"/>
      <c r="H92" s="522"/>
      <c r="I92" s="522"/>
      <c r="J92" s="522"/>
      <c r="K92" s="522"/>
      <c r="L92" s="522"/>
      <c r="M92" s="744" t="b">
        <v>0</v>
      </c>
      <c r="N92" s="503"/>
    </row>
    <row r="93" spans="1:25" s="504" customFormat="1" ht="15" customHeight="1">
      <c r="A93" s="194"/>
      <c r="B93" s="503"/>
      <c r="C93" s="503"/>
      <c r="D93" s="503"/>
      <c r="E93" s="17"/>
      <c r="F93" s="522" t="s">
        <v>1339</v>
      </c>
      <c r="G93" s="522"/>
      <c r="H93" s="522"/>
      <c r="I93" s="522"/>
      <c r="J93" s="522"/>
      <c r="K93" s="522"/>
      <c r="L93" s="522"/>
      <c r="M93" s="744" t="b">
        <v>0</v>
      </c>
      <c r="N93" s="503"/>
    </row>
    <row r="94" spans="1:25" s="504" customFormat="1" ht="15" customHeight="1">
      <c r="A94" s="194"/>
      <c r="B94" s="503"/>
      <c r="C94" s="503"/>
      <c r="D94" s="503"/>
      <c r="E94" s="17"/>
      <c r="F94" s="522" t="s">
        <v>1340</v>
      </c>
      <c r="G94" s="522"/>
      <c r="H94" s="522"/>
      <c r="I94" s="522"/>
      <c r="J94" s="522"/>
      <c r="K94" s="522"/>
      <c r="L94" s="522"/>
      <c r="M94" s="744" t="b">
        <v>0</v>
      </c>
      <c r="N94" s="503"/>
    </row>
    <row r="95" spans="1:25" s="504" customFormat="1" ht="15" customHeight="1" thickBot="1">
      <c r="A95" s="194"/>
      <c r="B95" s="503"/>
      <c r="C95" s="540"/>
      <c r="D95" s="540"/>
      <c r="E95" s="540"/>
      <c r="F95" s="540"/>
      <c r="G95" s="540"/>
      <c r="H95" s="540"/>
      <c r="I95" s="540"/>
      <c r="J95" s="540"/>
      <c r="K95" s="540"/>
      <c r="L95" s="540"/>
      <c r="M95" s="540"/>
      <c r="N95" s="540"/>
    </row>
    <row r="96" spans="1:25" s="504" customFormat="1" ht="15" customHeight="1">
      <c r="A96" s="194"/>
      <c r="B96" s="503"/>
      <c r="C96" s="503"/>
      <c r="D96" s="503"/>
      <c r="E96" s="503"/>
      <c r="F96" s="503"/>
      <c r="G96" s="503"/>
      <c r="H96" s="503"/>
      <c r="I96" s="503"/>
      <c r="J96" s="503"/>
      <c r="K96" s="503"/>
      <c r="L96" s="503"/>
      <c r="M96" s="503"/>
      <c r="N96" s="1709" t="s">
        <v>1296</v>
      </c>
      <c r="R96" s="542"/>
      <c r="S96" s="542"/>
      <c r="T96" s="542"/>
      <c r="U96" s="542"/>
      <c r="V96" s="542"/>
      <c r="W96" s="542"/>
      <c r="X96" s="542"/>
      <c r="Y96" s="542"/>
    </row>
    <row r="97" spans="2:16" ht="16.350000000000001" customHeight="1">
      <c r="B97" s="500" t="s">
        <v>1341</v>
      </c>
      <c r="C97" s="500" t="s">
        <v>1342</v>
      </c>
      <c r="D97" s="500"/>
      <c r="E97" s="500"/>
      <c r="F97" s="500"/>
      <c r="G97" s="500"/>
      <c r="H97" s="500"/>
      <c r="I97" s="500"/>
      <c r="J97" s="500"/>
      <c r="K97" s="500"/>
      <c r="L97" s="500"/>
      <c r="N97" s="1709"/>
    </row>
    <row r="98" spans="2:16" ht="16.350000000000001" customHeight="1">
      <c r="B98" s="543"/>
      <c r="C98" s="500"/>
      <c r="D98" s="500"/>
      <c r="E98" s="500"/>
      <c r="F98" s="500"/>
      <c r="G98" s="500"/>
      <c r="H98" s="500"/>
      <c r="I98" s="500"/>
      <c r="J98" s="500"/>
      <c r="K98" s="500"/>
      <c r="L98" s="500"/>
      <c r="M98" s="501" t="s">
        <v>1299</v>
      </c>
      <c r="N98" s="513">
        <f>IF(M100,3)+IF(M101,5)+IF(M102,1)</f>
        <v>0</v>
      </c>
    </row>
    <row r="99" spans="2:16" ht="8.25" customHeight="1">
      <c r="C99" s="522"/>
      <c r="D99" s="537"/>
      <c r="E99" s="17"/>
      <c r="M99" s="522"/>
      <c r="N99" s="544"/>
    </row>
    <row r="100" spans="2:16">
      <c r="C100" s="522"/>
      <c r="E100" s="17"/>
      <c r="F100" s="194" t="s">
        <v>1343</v>
      </c>
      <c r="G100" s="522"/>
      <c r="H100" s="522"/>
      <c r="I100" s="522"/>
      <c r="J100" s="522"/>
      <c r="K100" s="541" t="b">
        <v>0</v>
      </c>
      <c r="L100" s="541"/>
      <c r="M100" s="745" t="b">
        <v>0</v>
      </c>
    </row>
    <row r="101" spans="2:16">
      <c r="C101" s="522"/>
      <c r="E101" s="17"/>
      <c r="F101" s="522" t="s">
        <v>1344</v>
      </c>
      <c r="G101" s="522"/>
      <c r="H101" s="522"/>
      <c r="I101" s="522"/>
      <c r="J101" s="522"/>
      <c r="K101" s="522"/>
      <c r="L101" s="522"/>
      <c r="M101" s="745" t="b">
        <v>0</v>
      </c>
    </row>
    <row r="102" spans="2:16">
      <c r="C102" s="522"/>
      <c r="E102" s="17"/>
      <c r="F102" s="522" t="s">
        <v>1345</v>
      </c>
      <c r="G102" s="522"/>
      <c r="H102" s="522"/>
      <c r="I102" s="522"/>
      <c r="J102" s="522"/>
      <c r="K102" s="522"/>
      <c r="L102" s="522"/>
      <c r="M102" s="745" t="b">
        <v>0</v>
      </c>
    </row>
    <row r="103" spans="2:16" ht="15" customHeight="1" thickBot="1">
      <c r="C103" s="521"/>
      <c r="D103" s="496"/>
      <c r="E103" s="496"/>
      <c r="F103" s="521"/>
      <c r="G103" s="521"/>
      <c r="H103" s="521"/>
      <c r="I103" s="521"/>
      <c r="J103" s="521"/>
      <c r="K103" s="521"/>
      <c r="L103" s="521"/>
      <c r="M103" s="521"/>
      <c r="N103" s="521"/>
    </row>
    <row r="104" spans="2:16">
      <c r="C104" s="503"/>
      <c r="D104" s="500"/>
      <c r="E104" s="503"/>
      <c r="F104" s="503"/>
      <c r="G104" s="503"/>
      <c r="H104" s="503"/>
      <c r="I104" s="503"/>
      <c r="J104" s="503"/>
      <c r="K104" s="503"/>
      <c r="L104" s="503"/>
      <c r="N104" s="1709" t="s">
        <v>1296</v>
      </c>
    </row>
    <row r="105" spans="2:16">
      <c r="B105" s="500" t="s">
        <v>1346</v>
      </c>
      <c r="C105" s="500" t="s">
        <v>1347</v>
      </c>
      <c r="G105" s="522"/>
      <c r="H105" s="522"/>
      <c r="I105" s="522"/>
      <c r="J105" s="522"/>
      <c r="K105" s="522"/>
      <c r="L105" s="522"/>
      <c r="N105" s="1709"/>
    </row>
    <row r="106" spans="2:16">
      <c r="B106" s="543"/>
      <c r="C106" s="500"/>
      <c r="G106" s="522"/>
      <c r="H106" s="522"/>
      <c r="I106" s="522"/>
      <c r="J106" s="522"/>
      <c r="K106" s="522"/>
      <c r="L106" s="522"/>
      <c r="M106" s="501" t="s">
        <v>1348</v>
      </c>
      <c r="N106" s="25">
        <v>0</v>
      </c>
    </row>
    <row r="107" spans="2:16" ht="9.9499999999999993" customHeight="1">
      <c r="C107" s="522"/>
      <c r="G107" s="522"/>
      <c r="H107" s="522"/>
      <c r="I107" s="522"/>
      <c r="J107" s="522"/>
      <c r="K107" s="522"/>
      <c r="L107" s="522"/>
      <c r="M107" s="522"/>
    </row>
    <row r="108" spans="2:16" ht="26.1" customHeight="1">
      <c r="C108" s="1710" t="s">
        <v>1349</v>
      </c>
      <c r="D108" s="1710"/>
      <c r="E108" s="1710"/>
      <c r="F108" s="1710"/>
      <c r="G108" s="1710"/>
      <c r="H108" s="1710"/>
      <c r="I108" s="1710"/>
      <c r="J108" s="1710"/>
      <c r="K108" s="1710"/>
      <c r="L108" s="503"/>
    </row>
    <row r="109" spans="2:16" ht="15" customHeight="1" thickBot="1">
      <c r="C109" s="521"/>
      <c r="D109" s="496"/>
      <c r="E109" s="496"/>
      <c r="F109" s="496"/>
      <c r="G109" s="496"/>
      <c r="H109" s="496"/>
      <c r="I109" s="496"/>
      <c r="J109" s="496"/>
      <c r="K109" s="545"/>
      <c r="L109" s="545"/>
      <c r="M109" s="546"/>
      <c r="N109" s="546"/>
    </row>
    <row r="110" spans="2:16" ht="15" customHeight="1">
      <c r="C110" s="522"/>
      <c r="D110" s="542"/>
      <c r="E110" s="542"/>
      <c r="F110" s="542"/>
      <c r="G110" s="542"/>
      <c r="H110" s="542"/>
      <c r="I110" s="542"/>
      <c r="J110" s="542"/>
      <c r="K110" s="542"/>
      <c r="L110" s="542"/>
      <c r="M110" s="541"/>
      <c r="N110" s="1709" t="s">
        <v>1296</v>
      </c>
    </row>
    <row r="111" spans="2:16" ht="15" customHeight="1">
      <c r="B111" s="500" t="s">
        <v>1350</v>
      </c>
      <c r="C111" s="500" t="s">
        <v>1351</v>
      </c>
      <c r="D111" s="542"/>
      <c r="E111" s="542"/>
      <c r="F111" s="542"/>
      <c r="G111" s="542"/>
      <c r="H111" s="542"/>
      <c r="I111" s="542"/>
      <c r="J111" s="542"/>
      <c r="K111" s="542"/>
      <c r="L111" s="542"/>
      <c r="N111" s="1709"/>
      <c r="P111" s="547">
        <v>2</v>
      </c>
    </row>
    <row r="112" spans="2:16" ht="15" customHeight="1">
      <c r="B112" s="543"/>
      <c r="C112" s="500"/>
      <c r="D112" s="542"/>
      <c r="E112" s="542"/>
      <c r="F112" s="542"/>
      <c r="G112" s="542"/>
      <c r="H112" s="542"/>
      <c r="I112" s="542"/>
      <c r="J112" s="542"/>
      <c r="K112" s="542"/>
      <c r="L112" s="542"/>
      <c r="M112" s="501" t="s">
        <v>1348</v>
      </c>
      <c r="N112" s="25">
        <v>0</v>
      </c>
    </row>
    <row r="113" spans="1:14" ht="15" customHeight="1">
      <c r="B113" s="543"/>
      <c r="C113" s="500"/>
      <c r="D113" s="542"/>
      <c r="E113" s="548" t="s">
        <v>1352</v>
      </c>
      <c r="F113" s="542"/>
      <c r="G113" s="542"/>
      <c r="H113" s="542"/>
      <c r="I113" s="542"/>
      <c r="J113" s="542"/>
      <c r="K113" s="542"/>
      <c r="L113" s="542"/>
      <c r="M113" s="501"/>
      <c r="N113" s="549"/>
    </row>
    <row r="114" spans="1:14" ht="7.5" customHeight="1">
      <c r="C114" s="522"/>
      <c r="D114" s="542"/>
      <c r="E114" s="542"/>
      <c r="F114" s="542"/>
      <c r="G114" s="542"/>
      <c r="H114" s="542"/>
      <c r="I114" s="542"/>
      <c r="J114" s="542"/>
      <c r="K114" s="542"/>
      <c r="L114" s="542"/>
      <c r="M114" s="541"/>
    </row>
    <row r="115" spans="1:14" ht="15" customHeight="1">
      <c r="C115" s="522"/>
      <c r="D115" s="542"/>
      <c r="E115" s="17"/>
      <c r="F115" s="542" t="s">
        <v>1273</v>
      </c>
      <c r="G115" s="542"/>
      <c r="H115" s="542"/>
      <c r="I115" s="542"/>
      <c r="J115" s="542"/>
      <c r="K115" s="542"/>
      <c r="L115" s="745" t="b">
        <v>0</v>
      </c>
      <c r="M115" s="541"/>
    </row>
    <row r="116" spans="1:14" ht="15" customHeight="1">
      <c r="C116" s="522"/>
      <c r="D116" s="542"/>
      <c r="E116" s="17"/>
      <c r="F116" s="542" t="s">
        <v>1274</v>
      </c>
      <c r="G116" s="542"/>
      <c r="H116" s="542"/>
      <c r="I116" s="542"/>
      <c r="J116" s="542"/>
      <c r="K116" s="542"/>
      <c r="L116" s="745" t="b">
        <v>0</v>
      </c>
      <c r="M116" s="541"/>
    </row>
    <row r="117" spans="1:14" ht="15" customHeight="1">
      <c r="C117" s="522"/>
      <c r="D117" s="542"/>
      <c r="E117" s="17"/>
      <c r="F117" s="542" t="s">
        <v>1275</v>
      </c>
      <c r="G117" s="542"/>
      <c r="H117" s="542"/>
      <c r="I117" s="542"/>
      <c r="J117" s="542"/>
      <c r="K117" s="542"/>
      <c r="L117" s="745" t="b">
        <v>0</v>
      </c>
      <c r="M117" s="541"/>
    </row>
    <row r="118" spans="1:14" ht="15" customHeight="1">
      <c r="C118" s="522"/>
      <c r="D118" s="542"/>
      <c r="E118" s="17"/>
      <c r="F118" s="542" t="s">
        <v>1276</v>
      </c>
      <c r="G118" s="542"/>
      <c r="H118" s="542"/>
      <c r="I118" s="542"/>
      <c r="J118" s="542"/>
      <c r="K118" s="542"/>
      <c r="L118" s="745" t="b">
        <v>0</v>
      </c>
      <c r="M118" s="541"/>
    </row>
    <row r="119" spans="1:14" ht="15" customHeight="1">
      <c r="C119" s="522"/>
      <c r="D119" s="542"/>
      <c r="E119" s="17"/>
      <c r="F119" s="542" t="s">
        <v>1277</v>
      </c>
      <c r="G119" s="542"/>
      <c r="H119" s="542"/>
      <c r="I119" s="542"/>
      <c r="J119" s="542"/>
      <c r="K119" s="542"/>
      <c r="L119" s="745" t="b">
        <v>0</v>
      </c>
      <c r="M119" s="541"/>
    </row>
    <row r="120" spans="1:14" ht="15" customHeight="1">
      <c r="E120" s="17"/>
      <c r="F120" s="194" t="s">
        <v>1353</v>
      </c>
      <c r="H120" s="1708"/>
      <c r="I120" s="1708"/>
      <c r="J120" s="1708"/>
      <c r="K120" s="542"/>
      <c r="L120" s="745" t="b">
        <v>0</v>
      </c>
      <c r="M120" s="522"/>
    </row>
    <row r="121" spans="1:14" ht="15" hidden="1" customHeight="1">
      <c r="C121" s="522"/>
      <c r="H121" s="1708"/>
      <c r="I121" s="1708"/>
      <c r="J121" s="1708"/>
      <c r="K121" s="542"/>
      <c r="L121" s="541"/>
      <c r="M121" s="522"/>
    </row>
    <row r="122" spans="1:14" ht="15" hidden="1" customHeight="1">
      <c r="C122" s="522"/>
      <c r="H122" s="1708"/>
      <c r="I122" s="1708"/>
      <c r="J122" s="1708"/>
      <c r="K122" s="542"/>
      <c r="L122" s="541"/>
      <c r="M122" s="522"/>
    </row>
    <row r="123" spans="1:14" ht="9.75" customHeight="1" thickBot="1">
      <c r="A123" s="522"/>
      <c r="B123" s="522"/>
      <c r="C123" s="522"/>
      <c r="M123" s="522"/>
      <c r="N123" s="501"/>
    </row>
    <row r="124" spans="1:14" ht="28.5" customHeight="1" thickTop="1" thickBot="1">
      <c r="B124" s="550"/>
      <c r="C124" s="551" t="s">
        <v>1354</v>
      </c>
      <c r="D124" s="551"/>
      <c r="E124" s="550"/>
      <c r="F124" s="550"/>
      <c r="G124" s="550"/>
      <c r="H124" s="550"/>
      <c r="I124" s="550"/>
      <c r="J124" s="550"/>
      <c r="K124" s="550"/>
      <c r="L124" s="550"/>
      <c r="M124" s="550"/>
      <c r="N124" s="552">
        <f>SUM(N10,N29,N37,N45,N51,N76,N81,N89,N98,N106,N112)</f>
        <v>0</v>
      </c>
    </row>
    <row r="125" spans="1:14" ht="15" thickTop="1"/>
    <row r="126" spans="1:14">
      <c r="B126" s="1707"/>
      <c r="C126" s="1707"/>
      <c r="D126" s="1707"/>
      <c r="E126" s="1707"/>
      <c r="F126" s="1707"/>
      <c r="G126" s="1707"/>
      <c r="H126" s="1707"/>
      <c r="I126" s="1707"/>
      <c r="J126" s="1707"/>
      <c r="K126" s="1707"/>
      <c r="L126" s="1707"/>
      <c r="M126" s="1707"/>
      <c r="N126" s="1707"/>
    </row>
    <row r="127" spans="1:14">
      <c r="B127" s="1707"/>
      <c r="C127" s="1707"/>
      <c r="D127" s="1707"/>
      <c r="E127" s="1707"/>
      <c r="F127" s="1707"/>
      <c r="G127" s="1707"/>
      <c r="H127" s="1707"/>
      <c r="I127" s="1707"/>
      <c r="J127" s="1707"/>
      <c r="K127" s="1707"/>
      <c r="L127" s="1707"/>
      <c r="M127" s="1707"/>
      <c r="N127" s="1707"/>
    </row>
  </sheetData>
  <sheetProtection formatCells="0" formatColumns="0" formatRows="0"/>
  <mergeCells count="44">
    <mergeCell ref="I18:J18"/>
    <mergeCell ref="I20:J20"/>
    <mergeCell ref="I19:J19"/>
    <mergeCell ref="C108:K108"/>
    <mergeCell ref="C83:N83"/>
    <mergeCell ref="C44:K45"/>
    <mergeCell ref="E72:K72"/>
    <mergeCell ref="E85:L85"/>
    <mergeCell ref="E47:K47"/>
    <mergeCell ref="E33:K33"/>
    <mergeCell ref="E41:K41"/>
    <mergeCell ref="E68:K68"/>
    <mergeCell ref="A1:N1"/>
    <mergeCell ref="B2:N2"/>
    <mergeCell ref="B4:N4"/>
    <mergeCell ref="C38:N39"/>
    <mergeCell ref="M27:M28"/>
    <mergeCell ref="N27:N28"/>
    <mergeCell ref="C11:N11"/>
    <mergeCell ref="I14:J14"/>
    <mergeCell ref="I25:J25"/>
    <mergeCell ref="I13:J13"/>
    <mergeCell ref="I17:J17"/>
    <mergeCell ref="I22:J22"/>
    <mergeCell ref="I23:J23"/>
    <mergeCell ref="B22:E23"/>
    <mergeCell ref="K22:M23"/>
    <mergeCell ref="B3:N3"/>
    <mergeCell ref="H6:J6"/>
    <mergeCell ref="B6:F6"/>
    <mergeCell ref="B126:N127"/>
    <mergeCell ref="H120:J122"/>
    <mergeCell ref="N79:N80"/>
    <mergeCell ref="N87:N88"/>
    <mergeCell ref="N96:N97"/>
    <mergeCell ref="N104:N105"/>
    <mergeCell ref="N110:N111"/>
    <mergeCell ref="E89:F89"/>
    <mergeCell ref="N8:N9"/>
    <mergeCell ref="N35:N36"/>
    <mergeCell ref="N43:N44"/>
    <mergeCell ref="N49:N50"/>
    <mergeCell ref="N74:N75"/>
    <mergeCell ref="I15:J15"/>
  </mergeCells>
  <dataValidations count="2">
    <dataValidation allowBlank="1" showErrorMessage="1" sqref="N33" xr:uid="{00000000-0002-0000-2000-000000000000}"/>
    <dataValidation type="list" allowBlank="1" showInputMessage="1" showErrorMessage="1" sqref="F105:F108 F123 F125 F128:F129" xr:uid="{00000000-0002-0000-2000-000003000000}">
      <formula1>#REF!</formula1>
    </dataValidation>
  </dataValidations>
  <hyperlinks>
    <hyperlink ref="B4:N4" r:id="rId1" display="Please see Section 4 of the Bond/Tax Credit Program Policies for a description of the following point options." xr:uid="{AB71F357-6670-4654-9BF8-50AF2391146E}"/>
  </hyperlinks>
  <pageMargins left="0.7" right="0.7" top="0.75" bottom="0.75" header="0.3" footer="0.3"/>
  <pageSetup scale="67" fitToHeight="0" orientation="portrait" r:id="rId2"/>
  <headerFooter differentFirst="1"/>
  <rowBreaks count="1" manualBreakCount="1">
    <brk id="73" max="13" man="1"/>
  </rowBreaks>
  <ignoredErrors>
    <ignoredError sqref="I14" formulaRange="1"/>
  </ignoredErrors>
  <drawing r:id="rId3"/>
  <legacyDrawing r:id="rId4"/>
  <mc:AlternateContent xmlns:mc="http://schemas.openxmlformats.org/markup-compatibility/2006">
    <mc:Choice Requires="x14">
      <controls>
        <mc:AlternateContent xmlns:mc="http://schemas.openxmlformats.org/markup-compatibility/2006">
          <mc:Choice Requires="x14">
            <control shapeId="65618" r:id="rId5" name="Check Box 82">
              <controlPr locked="0" defaultSize="0" autoFill="0" autoLine="0" autoPict="0">
                <anchor moveWithCells="1">
                  <from>
                    <xdr:col>4</xdr:col>
                    <xdr:colOff>508000</xdr:colOff>
                    <xdr:row>99</xdr:row>
                    <xdr:rowOff>12700</xdr:rowOff>
                  </from>
                  <to>
                    <xdr:col>5</xdr:col>
                    <xdr:colOff>3175</xdr:colOff>
                    <xdr:row>99</xdr:row>
                    <xdr:rowOff>146050</xdr:rowOff>
                  </to>
                </anchor>
              </controlPr>
            </control>
          </mc:Choice>
        </mc:AlternateContent>
        <mc:AlternateContent xmlns:mc="http://schemas.openxmlformats.org/markup-compatibility/2006">
          <mc:Choice Requires="x14">
            <control shapeId="65619" r:id="rId6" name="Check Box 83">
              <controlPr locked="0" defaultSize="0" autoFill="0" autoLine="0" autoPict="0">
                <anchor moveWithCells="1">
                  <from>
                    <xdr:col>4</xdr:col>
                    <xdr:colOff>508000</xdr:colOff>
                    <xdr:row>100</xdr:row>
                    <xdr:rowOff>0</xdr:rowOff>
                  </from>
                  <to>
                    <xdr:col>5</xdr:col>
                    <xdr:colOff>3175</xdr:colOff>
                    <xdr:row>100</xdr:row>
                    <xdr:rowOff>146050</xdr:rowOff>
                  </to>
                </anchor>
              </controlPr>
            </control>
          </mc:Choice>
        </mc:AlternateContent>
        <mc:AlternateContent xmlns:mc="http://schemas.openxmlformats.org/markup-compatibility/2006">
          <mc:Choice Requires="x14">
            <control shapeId="65638" r:id="rId7" name="Check Box 102">
              <controlPr locked="0" defaultSize="0" autoFill="0" autoLine="0" autoPict="0">
                <anchor moveWithCells="1">
                  <from>
                    <xdr:col>4</xdr:col>
                    <xdr:colOff>469900</xdr:colOff>
                    <xdr:row>76</xdr:row>
                    <xdr:rowOff>0</xdr:rowOff>
                  </from>
                  <to>
                    <xdr:col>4</xdr:col>
                    <xdr:colOff>679450</xdr:colOff>
                    <xdr:row>77</xdr:row>
                    <xdr:rowOff>12700</xdr:rowOff>
                  </to>
                </anchor>
              </controlPr>
            </control>
          </mc:Choice>
        </mc:AlternateContent>
        <mc:AlternateContent xmlns:mc="http://schemas.openxmlformats.org/markup-compatibility/2006">
          <mc:Choice Requires="x14">
            <control shapeId="65666" r:id="rId8" name="Check Box 130">
              <controlPr locked="0" defaultSize="0" autoFill="0" autoLine="0" autoPict="0">
                <anchor moveWithCells="1">
                  <from>
                    <xdr:col>4</xdr:col>
                    <xdr:colOff>508000</xdr:colOff>
                    <xdr:row>101</xdr:row>
                    <xdr:rowOff>0</xdr:rowOff>
                  </from>
                  <to>
                    <xdr:col>5</xdr:col>
                    <xdr:colOff>3175</xdr:colOff>
                    <xdr:row>101</xdr:row>
                    <xdr:rowOff>146050</xdr:rowOff>
                  </to>
                </anchor>
              </controlPr>
            </control>
          </mc:Choice>
        </mc:AlternateContent>
        <mc:AlternateContent xmlns:mc="http://schemas.openxmlformats.org/markup-compatibility/2006">
          <mc:Choice Requires="x14">
            <control shapeId="65667" r:id="rId9" name="Check Box 131">
              <controlPr locked="0" defaultSize="0" autoFill="0" autoLine="0" autoPict="0">
                <anchor moveWithCells="1">
                  <from>
                    <xdr:col>4</xdr:col>
                    <xdr:colOff>488950</xdr:colOff>
                    <xdr:row>91</xdr:row>
                    <xdr:rowOff>38100</xdr:rowOff>
                  </from>
                  <to>
                    <xdr:col>4</xdr:col>
                    <xdr:colOff>679450</xdr:colOff>
                    <xdr:row>91</xdr:row>
                    <xdr:rowOff>184150</xdr:rowOff>
                  </to>
                </anchor>
              </controlPr>
            </control>
          </mc:Choice>
        </mc:AlternateContent>
        <mc:AlternateContent xmlns:mc="http://schemas.openxmlformats.org/markup-compatibility/2006">
          <mc:Choice Requires="x14">
            <control shapeId="65668" r:id="rId10" name="Check Box 132">
              <controlPr locked="0" defaultSize="0" autoFill="0" autoLine="0" autoPict="0">
                <anchor moveWithCells="1">
                  <from>
                    <xdr:col>4</xdr:col>
                    <xdr:colOff>488950</xdr:colOff>
                    <xdr:row>92</xdr:row>
                    <xdr:rowOff>50800</xdr:rowOff>
                  </from>
                  <to>
                    <xdr:col>4</xdr:col>
                    <xdr:colOff>679450</xdr:colOff>
                    <xdr:row>92</xdr:row>
                    <xdr:rowOff>184150</xdr:rowOff>
                  </to>
                </anchor>
              </controlPr>
            </control>
          </mc:Choice>
        </mc:AlternateContent>
        <mc:AlternateContent xmlns:mc="http://schemas.openxmlformats.org/markup-compatibility/2006">
          <mc:Choice Requires="x14">
            <control shapeId="65672" r:id="rId11" name="Check Box 136">
              <controlPr locked="0" defaultSize="0" autoFill="0" autoLine="0" autoPict="0">
                <anchor moveWithCells="1">
                  <from>
                    <xdr:col>4</xdr:col>
                    <xdr:colOff>533400</xdr:colOff>
                    <xdr:row>54</xdr:row>
                    <xdr:rowOff>0</xdr:rowOff>
                  </from>
                  <to>
                    <xdr:col>5</xdr:col>
                    <xdr:colOff>12700</xdr:colOff>
                    <xdr:row>54</xdr:row>
                    <xdr:rowOff>146050</xdr:rowOff>
                  </to>
                </anchor>
              </controlPr>
            </control>
          </mc:Choice>
        </mc:AlternateContent>
        <mc:AlternateContent xmlns:mc="http://schemas.openxmlformats.org/markup-compatibility/2006">
          <mc:Choice Requires="x14">
            <control shapeId="65675" r:id="rId12" name="Check Box 139">
              <controlPr defaultSize="0" autoFill="0" autoLine="0" autoPict="0">
                <anchor moveWithCells="1">
                  <from>
                    <xdr:col>4</xdr:col>
                    <xdr:colOff>533400</xdr:colOff>
                    <xdr:row>55</xdr:row>
                    <xdr:rowOff>12700</xdr:rowOff>
                  </from>
                  <to>
                    <xdr:col>5</xdr:col>
                    <xdr:colOff>12700</xdr:colOff>
                    <xdr:row>55</xdr:row>
                    <xdr:rowOff>146050</xdr:rowOff>
                  </to>
                </anchor>
              </controlPr>
            </control>
          </mc:Choice>
        </mc:AlternateContent>
        <mc:AlternateContent xmlns:mc="http://schemas.openxmlformats.org/markup-compatibility/2006">
          <mc:Choice Requires="x14">
            <control shapeId="65676" r:id="rId13" name="Check Box 140">
              <controlPr defaultSize="0" autoFill="0" autoLine="0" autoPict="0">
                <anchor moveWithCells="1">
                  <from>
                    <xdr:col>4</xdr:col>
                    <xdr:colOff>533400</xdr:colOff>
                    <xdr:row>56</xdr:row>
                    <xdr:rowOff>12700</xdr:rowOff>
                  </from>
                  <to>
                    <xdr:col>5</xdr:col>
                    <xdr:colOff>12700</xdr:colOff>
                    <xdr:row>56</xdr:row>
                    <xdr:rowOff>146050</xdr:rowOff>
                  </to>
                </anchor>
              </controlPr>
            </control>
          </mc:Choice>
        </mc:AlternateContent>
        <mc:AlternateContent xmlns:mc="http://schemas.openxmlformats.org/markup-compatibility/2006">
          <mc:Choice Requires="x14">
            <control shapeId="65677" r:id="rId14" name="Check Box 141">
              <controlPr defaultSize="0" autoFill="0" autoLine="0" autoPict="0">
                <anchor moveWithCells="1">
                  <from>
                    <xdr:col>4</xdr:col>
                    <xdr:colOff>533400</xdr:colOff>
                    <xdr:row>57</xdr:row>
                    <xdr:rowOff>12700</xdr:rowOff>
                  </from>
                  <to>
                    <xdr:col>5</xdr:col>
                    <xdr:colOff>12700</xdr:colOff>
                    <xdr:row>57</xdr:row>
                    <xdr:rowOff>146050</xdr:rowOff>
                  </to>
                </anchor>
              </controlPr>
            </control>
          </mc:Choice>
        </mc:AlternateContent>
        <mc:AlternateContent xmlns:mc="http://schemas.openxmlformats.org/markup-compatibility/2006">
          <mc:Choice Requires="x14">
            <control shapeId="65680" r:id="rId15" name="Check Box 144">
              <controlPr locked="0" defaultSize="0" autoFill="0" autoLine="0" autoPict="0">
                <anchor moveWithCells="1">
                  <from>
                    <xdr:col>4</xdr:col>
                    <xdr:colOff>533400</xdr:colOff>
                    <xdr:row>61</xdr:row>
                    <xdr:rowOff>12700</xdr:rowOff>
                  </from>
                  <to>
                    <xdr:col>5</xdr:col>
                    <xdr:colOff>12700</xdr:colOff>
                    <xdr:row>61</xdr:row>
                    <xdr:rowOff>146050</xdr:rowOff>
                  </to>
                </anchor>
              </controlPr>
            </control>
          </mc:Choice>
        </mc:AlternateContent>
        <mc:AlternateContent xmlns:mc="http://schemas.openxmlformats.org/markup-compatibility/2006">
          <mc:Choice Requires="x14">
            <control shapeId="65682" r:id="rId16" name="Check Box 146">
              <controlPr locked="0" defaultSize="0" autoFill="0" autoLine="0" autoPict="0">
                <anchor moveWithCells="1">
                  <from>
                    <xdr:col>4</xdr:col>
                    <xdr:colOff>533400</xdr:colOff>
                    <xdr:row>62</xdr:row>
                    <xdr:rowOff>12700</xdr:rowOff>
                  </from>
                  <to>
                    <xdr:col>5</xdr:col>
                    <xdr:colOff>12700</xdr:colOff>
                    <xdr:row>62</xdr:row>
                    <xdr:rowOff>146050</xdr:rowOff>
                  </to>
                </anchor>
              </controlPr>
            </control>
          </mc:Choice>
        </mc:AlternateContent>
        <mc:AlternateContent xmlns:mc="http://schemas.openxmlformats.org/markup-compatibility/2006">
          <mc:Choice Requires="x14">
            <control shapeId="65683" r:id="rId17" name="Check Box 147">
              <controlPr locked="0" defaultSize="0" autoFill="0" autoLine="0" autoPict="0">
                <anchor moveWithCells="1">
                  <from>
                    <xdr:col>4</xdr:col>
                    <xdr:colOff>533400</xdr:colOff>
                    <xdr:row>63</xdr:row>
                    <xdr:rowOff>12700</xdr:rowOff>
                  </from>
                  <to>
                    <xdr:col>5</xdr:col>
                    <xdr:colOff>12700</xdr:colOff>
                    <xdr:row>63</xdr:row>
                    <xdr:rowOff>146050</xdr:rowOff>
                  </to>
                </anchor>
              </controlPr>
            </control>
          </mc:Choice>
        </mc:AlternateContent>
        <mc:AlternateContent xmlns:mc="http://schemas.openxmlformats.org/markup-compatibility/2006">
          <mc:Choice Requires="x14">
            <control shapeId="65684" r:id="rId18" name="Check Box 148">
              <controlPr locked="0" defaultSize="0" autoFill="0" autoLine="0" autoPict="0">
                <anchor moveWithCells="1">
                  <from>
                    <xdr:col>4</xdr:col>
                    <xdr:colOff>533400</xdr:colOff>
                    <xdr:row>60</xdr:row>
                    <xdr:rowOff>12700</xdr:rowOff>
                  </from>
                  <to>
                    <xdr:col>5</xdr:col>
                    <xdr:colOff>12700</xdr:colOff>
                    <xdr:row>60</xdr:row>
                    <xdr:rowOff>146050</xdr:rowOff>
                  </to>
                </anchor>
              </controlPr>
            </control>
          </mc:Choice>
        </mc:AlternateContent>
        <mc:AlternateContent xmlns:mc="http://schemas.openxmlformats.org/markup-compatibility/2006">
          <mc:Choice Requires="x14">
            <control shapeId="65696" r:id="rId19" name="Check Box 160">
              <controlPr locked="0" defaultSize="0" autoFill="0" autoLine="0" autoPict="0">
                <anchor moveWithCells="1">
                  <from>
                    <xdr:col>4</xdr:col>
                    <xdr:colOff>495300</xdr:colOff>
                    <xdr:row>114</xdr:row>
                    <xdr:rowOff>12700</xdr:rowOff>
                  </from>
                  <to>
                    <xdr:col>5</xdr:col>
                    <xdr:colOff>3175</xdr:colOff>
                    <xdr:row>114</xdr:row>
                    <xdr:rowOff>146050</xdr:rowOff>
                  </to>
                </anchor>
              </controlPr>
            </control>
          </mc:Choice>
        </mc:AlternateContent>
        <mc:AlternateContent xmlns:mc="http://schemas.openxmlformats.org/markup-compatibility/2006">
          <mc:Choice Requires="x14">
            <control shapeId="65697" r:id="rId20" name="Check Box 161">
              <controlPr locked="0" defaultSize="0" autoFill="0" autoLine="0" autoPict="0">
                <anchor moveWithCells="1">
                  <from>
                    <xdr:col>4</xdr:col>
                    <xdr:colOff>508000</xdr:colOff>
                    <xdr:row>115</xdr:row>
                    <xdr:rowOff>0</xdr:rowOff>
                  </from>
                  <to>
                    <xdr:col>5</xdr:col>
                    <xdr:colOff>3175</xdr:colOff>
                    <xdr:row>115</xdr:row>
                    <xdr:rowOff>146050</xdr:rowOff>
                  </to>
                </anchor>
              </controlPr>
            </control>
          </mc:Choice>
        </mc:AlternateContent>
        <mc:AlternateContent xmlns:mc="http://schemas.openxmlformats.org/markup-compatibility/2006">
          <mc:Choice Requires="x14">
            <control shapeId="65698" r:id="rId21" name="Check Box 162">
              <controlPr locked="0" defaultSize="0" autoFill="0" autoLine="0" autoPict="0">
                <anchor moveWithCells="1">
                  <from>
                    <xdr:col>4</xdr:col>
                    <xdr:colOff>508000</xdr:colOff>
                    <xdr:row>116</xdr:row>
                    <xdr:rowOff>31750</xdr:rowOff>
                  </from>
                  <to>
                    <xdr:col>5</xdr:col>
                    <xdr:colOff>3175</xdr:colOff>
                    <xdr:row>116</xdr:row>
                    <xdr:rowOff>152400</xdr:rowOff>
                  </to>
                </anchor>
              </controlPr>
            </control>
          </mc:Choice>
        </mc:AlternateContent>
        <mc:AlternateContent xmlns:mc="http://schemas.openxmlformats.org/markup-compatibility/2006">
          <mc:Choice Requires="x14">
            <control shapeId="65699" r:id="rId22" name="Check Box 163">
              <controlPr locked="0" defaultSize="0" autoFill="0" autoLine="0" autoPict="0">
                <anchor moveWithCells="1">
                  <from>
                    <xdr:col>4</xdr:col>
                    <xdr:colOff>508000</xdr:colOff>
                    <xdr:row>117</xdr:row>
                    <xdr:rowOff>31750</xdr:rowOff>
                  </from>
                  <to>
                    <xdr:col>5</xdr:col>
                    <xdr:colOff>3175</xdr:colOff>
                    <xdr:row>117</xdr:row>
                    <xdr:rowOff>165100</xdr:rowOff>
                  </to>
                </anchor>
              </controlPr>
            </control>
          </mc:Choice>
        </mc:AlternateContent>
        <mc:AlternateContent xmlns:mc="http://schemas.openxmlformats.org/markup-compatibility/2006">
          <mc:Choice Requires="x14">
            <control shapeId="65700" r:id="rId23" name="Check Box 164">
              <controlPr locked="0" defaultSize="0" autoFill="0" autoLine="0" autoPict="0">
                <anchor moveWithCells="1">
                  <from>
                    <xdr:col>4</xdr:col>
                    <xdr:colOff>508000</xdr:colOff>
                    <xdr:row>118</xdr:row>
                    <xdr:rowOff>31750</xdr:rowOff>
                  </from>
                  <to>
                    <xdr:col>5</xdr:col>
                    <xdr:colOff>3175</xdr:colOff>
                    <xdr:row>118</xdr:row>
                    <xdr:rowOff>165100</xdr:rowOff>
                  </to>
                </anchor>
              </controlPr>
            </control>
          </mc:Choice>
        </mc:AlternateContent>
        <mc:AlternateContent xmlns:mc="http://schemas.openxmlformats.org/markup-compatibility/2006">
          <mc:Choice Requires="x14">
            <control shapeId="65701" r:id="rId24" name="Check Box 165">
              <controlPr locked="0" defaultSize="0" autoFill="0" autoLine="0" autoPict="0">
                <anchor moveWithCells="1">
                  <from>
                    <xdr:col>4</xdr:col>
                    <xdr:colOff>508000</xdr:colOff>
                    <xdr:row>119</xdr:row>
                    <xdr:rowOff>31750</xdr:rowOff>
                  </from>
                  <to>
                    <xdr:col>5</xdr:col>
                    <xdr:colOff>3175</xdr:colOff>
                    <xdr:row>119</xdr:row>
                    <xdr:rowOff>184150</xdr:rowOff>
                  </to>
                </anchor>
              </controlPr>
            </control>
          </mc:Choice>
        </mc:AlternateContent>
        <mc:AlternateContent xmlns:mc="http://schemas.openxmlformats.org/markup-compatibility/2006">
          <mc:Choice Requires="x14">
            <control shapeId="65703" r:id="rId25" name="Check Box 167">
              <controlPr locked="0" defaultSize="0" autoFill="0" autoLine="0" autoPict="0">
                <anchor moveWithCells="1">
                  <from>
                    <xdr:col>4</xdr:col>
                    <xdr:colOff>488950</xdr:colOff>
                    <xdr:row>90</xdr:row>
                    <xdr:rowOff>31750</xdr:rowOff>
                  </from>
                  <to>
                    <xdr:col>4</xdr:col>
                    <xdr:colOff>679450</xdr:colOff>
                    <xdr:row>90</xdr:row>
                    <xdr:rowOff>165100</xdr:rowOff>
                  </to>
                </anchor>
              </controlPr>
            </control>
          </mc:Choice>
        </mc:AlternateContent>
        <mc:AlternateContent xmlns:mc="http://schemas.openxmlformats.org/markup-compatibility/2006">
          <mc:Choice Requires="x14">
            <control shapeId="65705" r:id="rId26" name="Check Box 169">
              <controlPr locked="0" defaultSize="0" autoFill="0" autoLine="0" autoPict="0">
                <anchor moveWithCells="1">
                  <from>
                    <xdr:col>4</xdr:col>
                    <xdr:colOff>488950</xdr:colOff>
                    <xdr:row>93</xdr:row>
                    <xdr:rowOff>50800</xdr:rowOff>
                  </from>
                  <to>
                    <xdr:col>4</xdr:col>
                    <xdr:colOff>679450</xdr:colOff>
                    <xdr:row>93</xdr:row>
                    <xdr:rowOff>184150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2000-00000C000000}">
          <x14:formula1>
            <xm:f>'hidden - ScoringLists'!$D$11:$D$12</xm:f>
          </x14:formula1>
          <xm:sqref>N128 N106</xm:sqref>
        </x14:dataValidation>
        <x14:dataValidation type="list" allowBlank="1" showInputMessage="1" showErrorMessage="1" xr:uid="{00000000-0002-0000-2000-000010000000}">
          <x14:formula1>
            <xm:f>'hidden - ScoringLists'!$B$76:$B$79</xm:f>
          </x14:formula1>
          <xm:sqref>E85</xm:sqref>
        </x14:dataValidation>
        <x14:dataValidation type="list" allowBlank="1" showInputMessage="1" showErrorMessage="1" xr:uid="{00000000-0002-0000-2000-000005000000}">
          <x14:formula1>
            <xm:f>'hidden - ScoringLists'!$D$45:$D$46</xm:f>
          </x14:formula1>
          <xm:sqref>F104 F97:F98</xm:sqref>
        </x14:dataValidation>
        <x14:dataValidation type="list" allowBlank="1" showInputMessage="1" showErrorMessage="1" xr:uid="{98C4D324-6587-4825-ADA8-B852ECE13975}">
          <x14:formula1>
            <xm:f>'hidden - ScoringLists'!$B$125:$B$128</xm:f>
          </x14:formula1>
          <xm:sqref>E68</xm:sqref>
        </x14:dataValidation>
        <x14:dataValidation type="list" allowBlank="1" showInputMessage="1" showErrorMessage="1" xr:uid="{5BA8316E-7643-42E0-AA83-CD77B7BD289A}">
          <x14:formula1>
            <xm:f>'hidden - ScoringLists'!$B$130:$B$133</xm:f>
          </x14:formula1>
          <xm:sqref>E72:K72</xm:sqref>
        </x14:dataValidation>
        <x14:dataValidation type="list" allowBlank="1" showInputMessage="1" showErrorMessage="1" xr:uid="{C556D1F3-D44C-476F-897C-C974AE3A3203}">
          <x14:formula1>
            <xm:f>'hidden - ScoringLists'!$C$136:$C$142</xm:f>
          </x14:formula1>
          <xm:sqref>N112</xm:sqref>
        </x14:dataValidation>
        <x14:dataValidation type="list" allowBlank="1" showInputMessage="1" showErrorMessage="1" xr:uid="{96EDECA7-1743-496C-9153-59BCD959B0C8}">
          <x14:formula1>
            <xm:f>'hidden - ScoringLists'!$B$144:$B$149</xm:f>
          </x14:formula1>
          <xm:sqref>E41:K41</xm:sqref>
        </x14:dataValidation>
        <x14:dataValidation type="list" allowBlank="1" showInputMessage="1" showErrorMessage="1" xr:uid="{746F7D4C-27C6-456C-99B1-315AE58F26C4}">
          <x14:formula1>
            <xm:f>'hidden - ScoringLists'!$B$3:$B$9</xm:f>
          </x14:formula1>
          <xm:sqref>E33:K33</xm:sqref>
        </x14:dataValidation>
        <x14:dataValidation type="list" showInputMessage="1" showErrorMessage="1" xr:uid="{9A50FAEC-04C1-4E38-A159-882CE2B6BE3B}">
          <x14:formula1>
            <xm:f>'hidden - ScoringLists'!$B$20:$B$28</xm:f>
          </x14:formula1>
          <xm:sqref>E47:K47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80F8B-C883-4F79-8D7A-ACFC578BA590}">
  <sheetPr codeName="Sheet5"/>
  <dimension ref="A1:G12"/>
  <sheetViews>
    <sheetView showGridLines="0" workbookViewId="0">
      <selection activeCell="G12" sqref="G12"/>
    </sheetView>
  </sheetViews>
  <sheetFormatPr defaultColWidth="8.85546875" defaultRowHeight="14.45"/>
  <cols>
    <col min="1" max="1" width="3.140625" customWidth="1"/>
    <col min="2" max="2" width="3.85546875" customWidth="1"/>
    <col min="3" max="3" width="1.85546875" customWidth="1"/>
    <col min="4" max="4" width="30" customWidth="1"/>
    <col min="5" max="5" width="2.42578125" customWidth="1"/>
    <col min="6" max="6" width="4.5703125" customWidth="1"/>
    <col min="7" max="7" width="21.5703125" customWidth="1"/>
  </cols>
  <sheetData>
    <row r="1" spans="1:7" ht="18.600000000000001">
      <c r="B1" s="1398" t="s">
        <v>137</v>
      </c>
      <c r="C1" s="1398"/>
      <c r="D1" s="1398"/>
      <c r="E1" s="1398"/>
      <c r="F1" s="1398"/>
      <c r="G1" s="1398"/>
    </row>
    <row r="3" spans="1:7" ht="27.75" customHeight="1">
      <c r="A3" s="1399" t="s">
        <v>138</v>
      </c>
      <c r="B3" s="1399"/>
      <c r="C3" s="1399"/>
      <c r="D3" s="1399"/>
      <c r="E3" s="1399"/>
      <c r="F3" s="1399"/>
      <c r="G3" s="1399"/>
    </row>
    <row r="5" spans="1:7">
      <c r="A5" s="22" t="s">
        <v>139</v>
      </c>
    </row>
    <row r="6" spans="1:7" ht="35.1" customHeight="1">
      <c r="B6" s="1399" t="s">
        <v>140</v>
      </c>
      <c r="C6" s="1399"/>
      <c r="D6" s="1399"/>
      <c r="E6" s="1399"/>
      <c r="F6" s="1399"/>
      <c r="G6" s="1399"/>
    </row>
    <row r="7" spans="1:7" ht="15" customHeight="1">
      <c r="A7" s="22" t="s">
        <v>141</v>
      </c>
      <c r="B7" s="171"/>
      <c r="C7" s="171"/>
      <c r="D7" s="171"/>
      <c r="E7" s="171"/>
      <c r="F7" s="171"/>
      <c r="G7" s="171"/>
    </row>
    <row r="8" spans="1:7" ht="35.1" customHeight="1">
      <c r="B8" s="1399" t="s">
        <v>142</v>
      </c>
      <c r="C8" s="1399"/>
      <c r="D8" s="1399"/>
      <c r="E8" s="1399"/>
      <c r="F8" s="1399"/>
      <c r="G8" s="1399"/>
    </row>
    <row r="10" spans="1:7">
      <c r="A10" s="172"/>
      <c r="D10" s="173" t="s">
        <v>143</v>
      </c>
      <c r="E10" s="174"/>
      <c r="F10" s="1395" t="s">
        <v>144</v>
      </c>
      <c r="G10" s="1395"/>
    </row>
    <row r="11" spans="1:7">
      <c r="A11" s="172"/>
      <c r="D11" s="173" t="s">
        <v>145</v>
      </c>
      <c r="E11" s="174"/>
      <c r="F11" s="1396">
        <v>1</v>
      </c>
      <c r="G11" s="1397"/>
    </row>
    <row r="12" spans="1:7" ht="15.6">
      <c r="D12" s="175" t="s">
        <v>146</v>
      </c>
      <c r="E12" s="176"/>
      <c r="F12" s="176"/>
      <c r="G12" s="177">
        <f>IF(F10="Commission", SUM(7500, ((F11-1)*1000)), SUM(4000, ((F11-1)*1000)))</f>
        <v>7500</v>
      </c>
    </row>
  </sheetData>
  <sheetProtection algorithmName="SHA-512" hashValue="W6HElTJrqCx3L2TYxMnj2pmrAj9/OOHKOHQvvuIUHR/YphGwyZUNmdpyhCeTrAsBNOJCJ/VZyXN1PV/sL97w3w==" saltValue="OCPxw0n3WyXWBXwsuY3ekg==" spinCount="100000" sheet="1" objects="1" scenarios="1"/>
  <mergeCells count="6">
    <mergeCell ref="F10:G10"/>
    <mergeCell ref="F11:G11"/>
    <mergeCell ref="B1:G1"/>
    <mergeCell ref="B6:G6"/>
    <mergeCell ref="B8:G8"/>
    <mergeCell ref="A3:G3"/>
  </mergeCells>
  <dataValidations count="1">
    <dataValidation type="whole" operator="greaterThan" allowBlank="1" showInputMessage="1" showErrorMessage="1" sqref="F11:G11" xr:uid="{1632A127-D0AA-4F35-90AC-553350E04055}">
      <formula1>0</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9A91B812-A07F-4530-A9C9-37F7208D3E6E}">
          <x14:formula1>
            <xm:f>'hidden - ScoringLists'!$B$151:$B$152</xm:f>
          </x14:formula1>
          <xm:sqref>F10:G10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56A6-AD62-4674-80E8-412BFB8B91F9}">
  <sheetPr codeName="Sheet4"/>
  <dimension ref="A2:A6"/>
  <sheetViews>
    <sheetView workbookViewId="0"/>
  </sheetViews>
  <sheetFormatPr defaultRowHeight="14.45"/>
  <sheetData>
    <row r="2" spans="1:1">
      <c r="A2" t="s">
        <v>147</v>
      </c>
    </row>
    <row r="3" spans="1:1">
      <c r="A3" t="s">
        <v>148</v>
      </c>
    </row>
    <row r="5" spans="1:1">
      <c r="A5" t="s">
        <v>149</v>
      </c>
    </row>
    <row r="6" spans="1:1">
      <c r="A6"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01B8-7834-4041-90F2-2CDDE44DBAF2}">
  <sheetPr codeName="Sheet29"/>
  <dimension ref="A1:I13"/>
  <sheetViews>
    <sheetView workbookViewId="0"/>
  </sheetViews>
  <sheetFormatPr defaultRowHeight="14.45"/>
  <cols>
    <col min="1" max="1" width="8.42578125" bestFit="1" customWidth="1"/>
    <col min="2" max="3" width="12.85546875" bestFit="1" customWidth="1"/>
    <col min="4" max="4" width="8" bestFit="1" customWidth="1"/>
    <col min="5" max="5" width="21" bestFit="1" customWidth="1"/>
    <col min="6" max="6" width="22.42578125" bestFit="1" customWidth="1"/>
    <col min="7" max="7" width="24.140625" bestFit="1" customWidth="1"/>
    <col min="8" max="8" width="22.140625" bestFit="1" customWidth="1"/>
    <col min="9" max="9" width="7" bestFit="1" customWidth="1"/>
  </cols>
  <sheetData>
    <row r="1" spans="1:9">
      <c r="A1" t="s">
        <v>151</v>
      </c>
      <c r="B1" s="77" t="s">
        <v>152</v>
      </c>
      <c r="C1" s="77" t="s">
        <v>153</v>
      </c>
      <c r="D1" s="77" t="s">
        <v>154</v>
      </c>
      <c r="E1" s="77" t="s">
        <v>155</v>
      </c>
      <c r="F1" s="78" t="s">
        <v>156</v>
      </c>
      <c r="G1" s="77" t="s">
        <v>157</v>
      </c>
      <c r="H1" s="77" t="s">
        <v>158</v>
      </c>
      <c r="I1" s="77" t="s">
        <v>159</v>
      </c>
    </row>
    <row r="2" spans="1:9">
      <c r="B2" t="e">
        <f>'Applicable Fraction Calc'!#REF!</f>
        <v>#REF!</v>
      </c>
      <c r="D2" t="e">
        <f>'Applicable Fraction Calc'!#REF!</f>
        <v>#REF!</v>
      </c>
      <c r="E2" s="71" t="e">
        <f>'Applicable Fraction Calc'!#REF!</f>
        <v>#REF!</v>
      </c>
      <c r="F2" s="71" t="e">
        <f>'Applicable Fraction Calc'!#REF!</f>
        <v>#REF!</v>
      </c>
      <c r="G2" s="71" t="e">
        <f>'Applicable Fraction Calc'!#REF!</f>
        <v>#REF!</v>
      </c>
      <c r="H2" s="79" t="e">
        <f>'Applicable Fraction Calc'!#REF!</f>
        <v>#REF!</v>
      </c>
    </row>
    <row r="3" spans="1:9">
      <c r="B3" t="e">
        <f>'Applicable Fraction Calc'!#REF!</f>
        <v>#REF!</v>
      </c>
      <c r="D3" t="e">
        <f>'Applicable Fraction Calc'!#REF!</f>
        <v>#REF!</v>
      </c>
      <c r="E3" s="71" t="e">
        <f>'Applicable Fraction Calc'!#REF!</f>
        <v>#REF!</v>
      </c>
      <c r="F3" s="71" t="e">
        <f>'Applicable Fraction Calc'!#REF!</f>
        <v>#REF!</v>
      </c>
      <c r="G3" s="71" t="e">
        <f>'Applicable Fraction Calc'!#REF!</f>
        <v>#REF!</v>
      </c>
      <c r="H3" s="79" t="e">
        <f>'Applicable Fraction Calc'!#REF!</f>
        <v>#REF!</v>
      </c>
    </row>
    <row r="4" spans="1:9">
      <c r="B4" t="e">
        <f>'Applicable Fraction Calc'!#REF!</f>
        <v>#REF!</v>
      </c>
      <c r="D4" t="e">
        <f>'Applicable Fraction Calc'!#REF!</f>
        <v>#REF!</v>
      </c>
      <c r="E4" s="71" t="e">
        <f>'Applicable Fraction Calc'!#REF!</f>
        <v>#REF!</v>
      </c>
      <c r="F4" s="71" t="e">
        <f>'Applicable Fraction Calc'!#REF!</f>
        <v>#REF!</v>
      </c>
      <c r="G4" s="71" t="e">
        <f>'Applicable Fraction Calc'!#REF!</f>
        <v>#REF!</v>
      </c>
      <c r="H4" s="79" t="e">
        <f>'Applicable Fraction Calc'!#REF!</f>
        <v>#REF!</v>
      </c>
    </row>
    <row r="5" spans="1:9">
      <c r="B5" t="e">
        <f>'Applicable Fraction Calc'!#REF!</f>
        <v>#REF!</v>
      </c>
      <c r="D5" t="e">
        <f>'Applicable Fraction Calc'!#REF!</f>
        <v>#REF!</v>
      </c>
      <c r="E5" s="71" t="e">
        <f>'Applicable Fraction Calc'!#REF!</f>
        <v>#REF!</v>
      </c>
      <c r="F5" s="71" t="e">
        <f>'Applicable Fraction Calc'!#REF!</f>
        <v>#REF!</v>
      </c>
      <c r="G5" s="71" t="e">
        <f>'Applicable Fraction Calc'!#REF!</f>
        <v>#REF!</v>
      </c>
      <c r="H5" s="79" t="e">
        <f>'Applicable Fraction Calc'!#REF!</f>
        <v>#REF!</v>
      </c>
    </row>
    <row r="6" spans="1:9">
      <c r="B6" t="e">
        <f>'Applicable Fraction Calc'!#REF!</f>
        <v>#REF!</v>
      </c>
      <c r="D6" t="e">
        <f>'Applicable Fraction Calc'!#REF!</f>
        <v>#REF!</v>
      </c>
      <c r="E6" s="71" t="e">
        <f>'Applicable Fraction Calc'!#REF!</f>
        <v>#REF!</v>
      </c>
      <c r="F6" s="71" t="e">
        <f>'Applicable Fraction Calc'!#REF!</f>
        <v>#REF!</v>
      </c>
      <c r="G6" s="71" t="e">
        <f>'Applicable Fraction Calc'!#REF!</f>
        <v>#REF!</v>
      </c>
      <c r="H6" s="79" t="e">
        <f>'Applicable Fraction Calc'!#REF!</f>
        <v>#REF!</v>
      </c>
    </row>
    <row r="7" spans="1:9">
      <c r="B7" t="e">
        <f>'Applicable Fraction Calc'!#REF!</f>
        <v>#REF!</v>
      </c>
      <c r="D7" t="e">
        <f>'Applicable Fraction Calc'!#REF!</f>
        <v>#REF!</v>
      </c>
      <c r="E7" s="71" t="e">
        <f>'Applicable Fraction Calc'!#REF!</f>
        <v>#REF!</v>
      </c>
      <c r="F7" s="71" t="e">
        <f>'Applicable Fraction Calc'!#REF!</f>
        <v>#REF!</v>
      </c>
      <c r="G7" s="71" t="e">
        <f>'Applicable Fraction Calc'!#REF!</f>
        <v>#REF!</v>
      </c>
      <c r="H7" s="79" t="e">
        <f>'Applicable Fraction Calc'!#REF!</f>
        <v>#REF!</v>
      </c>
    </row>
    <row r="8" spans="1:9">
      <c r="B8" t="e">
        <f>'Applicable Fraction Calc'!#REF!</f>
        <v>#REF!</v>
      </c>
      <c r="D8" t="e">
        <f>'Applicable Fraction Calc'!#REF!</f>
        <v>#REF!</v>
      </c>
      <c r="E8" s="71" t="e">
        <f>'Applicable Fraction Calc'!#REF!</f>
        <v>#REF!</v>
      </c>
      <c r="F8" s="71" t="e">
        <f>'Applicable Fraction Calc'!#REF!</f>
        <v>#REF!</v>
      </c>
      <c r="G8" s="71" t="e">
        <f>'Applicable Fraction Calc'!#REF!</f>
        <v>#REF!</v>
      </c>
      <c r="H8" s="79" t="e">
        <f>'Applicable Fraction Calc'!#REF!</f>
        <v>#REF!</v>
      </c>
    </row>
    <row r="9" spans="1:9">
      <c r="B9" t="e">
        <f>'Applicable Fraction Calc'!#REF!</f>
        <v>#REF!</v>
      </c>
      <c r="D9" t="e">
        <f>'Applicable Fraction Calc'!#REF!</f>
        <v>#REF!</v>
      </c>
      <c r="E9" s="71" t="e">
        <f>'Applicable Fraction Calc'!#REF!</f>
        <v>#REF!</v>
      </c>
      <c r="F9" s="71" t="e">
        <f>'Applicable Fraction Calc'!#REF!</f>
        <v>#REF!</v>
      </c>
      <c r="G9" s="71" t="e">
        <f>'Applicable Fraction Calc'!#REF!</f>
        <v>#REF!</v>
      </c>
      <c r="H9" s="79" t="e">
        <f>'Applicable Fraction Calc'!#REF!</f>
        <v>#REF!</v>
      </c>
    </row>
    <row r="10" spans="1:9">
      <c r="B10" t="e">
        <f>'Applicable Fraction Calc'!#REF!</f>
        <v>#REF!</v>
      </c>
      <c r="D10" t="e">
        <f>'Applicable Fraction Calc'!#REF!</f>
        <v>#REF!</v>
      </c>
      <c r="E10" s="71" t="e">
        <f>'Applicable Fraction Calc'!#REF!</f>
        <v>#REF!</v>
      </c>
      <c r="F10" s="71" t="e">
        <f>'Applicable Fraction Calc'!#REF!</f>
        <v>#REF!</v>
      </c>
      <c r="G10" s="71" t="e">
        <f>'Applicable Fraction Calc'!#REF!</f>
        <v>#REF!</v>
      </c>
      <c r="H10" s="79" t="e">
        <f>'Applicable Fraction Calc'!#REF!</f>
        <v>#REF!</v>
      </c>
    </row>
    <row r="11" spans="1:9">
      <c r="B11" t="e">
        <f>'Applicable Fraction Calc'!#REF!</f>
        <v>#REF!</v>
      </c>
      <c r="D11" t="e">
        <f>'Applicable Fraction Calc'!#REF!</f>
        <v>#REF!</v>
      </c>
      <c r="E11" s="71" t="e">
        <f>'Applicable Fraction Calc'!#REF!</f>
        <v>#REF!</v>
      </c>
      <c r="F11" s="71" t="e">
        <f>'Applicable Fraction Calc'!#REF!</f>
        <v>#REF!</v>
      </c>
      <c r="G11" s="71" t="e">
        <f>'Applicable Fraction Calc'!#REF!</f>
        <v>#REF!</v>
      </c>
      <c r="H11" s="79" t="e">
        <f>'Applicable Fraction Calc'!#REF!</f>
        <v>#REF!</v>
      </c>
    </row>
    <row r="12" spans="1:9">
      <c r="B12" t="e">
        <f>'Applicable Fraction Calc'!#REF!</f>
        <v>#REF!</v>
      </c>
      <c r="D12" t="e">
        <f>'Applicable Fraction Calc'!#REF!</f>
        <v>#REF!</v>
      </c>
      <c r="E12" s="71" t="e">
        <f>'Applicable Fraction Calc'!#REF!</f>
        <v>#REF!</v>
      </c>
      <c r="F12" s="71" t="e">
        <f>'Applicable Fraction Calc'!#REF!</f>
        <v>#REF!</v>
      </c>
      <c r="G12" s="71" t="e">
        <f>'Applicable Fraction Calc'!#REF!</f>
        <v>#REF!</v>
      </c>
      <c r="H12" s="79" t="e">
        <f>'Applicable Fraction Calc'!#REF!</f>
        <v>#REF!</v>
      </c>
    </row>
    <row r="13" spans="1:9">
      <c r="B13" t="e">
        <f>'Applicable Fraction Calc'!#REF!</f>
        <v>#REF!</v>
      </c>
      <c r="D13" t="e">
        <f>'Applicable Fraction Calc'!#REF!</f>
        <v>#REF!</v>
      </c>
      <c r="E13" s="71" t="e">
        <f>'Applicable Fraction Calc'!#REF!</f>
        <v>#REF!</v>
      </c>
      <c r="F13" s="71" t="e">
        <f>'Applicable Fraction Calc'!#REF!</f>
        <v>#REF!</v>
      </c>
      <c r="G13" s="71" t="e">
        <f>'Applicable Fraction Calc'!#REF!</f>
        <v>#REF!</v>
      </c>
      <c r="H13" s="79" t="e">
        <f>'Applicable Fraction Calc'!#REF!</f>
        <v>#REF!</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V58"/>
  <sheetViews>
    <sheetView showGridLines="0" topLeftCell="A35" zoomScale="75" zoomScaleNormal="75" workbookViewId="0">
      <selection activeCell="O14" sqref="O14"/>
    </sheetView>
  </sheetViews>
  <sheetFormatPr defaultColWidth="8.85546875" defaultRowHeight="15.6"/>
  <cols>
    <col min="1" max="1" width="3.5703125" style="1115" customWidth="1"/>
    <col min="2" max="2" width="8.140625" style="791" customWidth="1"/>
    <col min="3" max="3" width="3.140625" style="791" customWidth="1"/>
    <col min="4" max="4" width="4.5703125" style="791" customWidth="1"/>
    <col min="5" max="5" width="3" style="791" customWidth="1"/>
    <col min="6" max="6" width="3.140625" style="791" customWidth="1"/>
    <col min="7" max="7" width="10.85546875" style="791" customWidth="1"/>
    <col min="8" max="8" width="13.42578125" style="791" customWidth="1"/>
    <col min="9" max="9" width="6" style="791" customWidth="1"/>
    <col min="10" max="10" width="6.140625" style="791" customWidth="1"/>
    <col min="11" max="11" width="8.140625" style="791" customWidth="1"/>
    <col min="12" max="12" width="10.140625" style="791" customWidth="1"/>
    <col min="13" max="13" width="6.5703125" style="791" customWidth="1"/>
    <col min="14" max="14" width="11.5703125" style="791" customWidth="1"/>
    <col min="15" max="16384" width="8.85546875" style="791"/>
  </cols>
  <sheetData>
    <row r="1" spans="1:14" ht="18.75" customHeight="1">
      <c r="A1" s="1400" t="s">
        <v>160</v>
      </c>
      <c r="B1" s="1400"/>
      <c r="C1" s="1400"/>
      <c r="D1" s="1400"/>
      <c r="E1" s="1400"/>
      <c r="F1" s="1400"/>
      <c r="G1" s="1400"/>
      <c r="H1" s="1400"/>
      <c r="I1" s="1400"/>
      <c r="J1" s="1400"/>
      <c r="K1" s="1400"/>
      <c r="L1" s="1400"/>
      <c r="M1" s="1400"/>
      <c r="N1" s="1400"/>
    </row>
    <row r="3" spans="1:14">
      <c r="A3" s="1125" t="s">
        <v>161</v>
      </c>
      <c r="B3" s="1174" t="s">
        <v>162</v>
      </c>
      <c r="C3" s="1175"/>
      <c r="D3" s="1175"/>
      <c r="E3" s="1402"/>
      <c r="F3" s="1403"/>
      <c r="G3" s="1403"/>
      <c r="H3" s="1403"/>
      <c r="I3" s="1403"/>
      <c r="J3" s="1403"/>
      <c r="K3" s="1403"/>
      <c r="L3" s="1403"/>
      <c r="M3" s="1176"/>
    </row>
    <row r="5" spans="1:14" ht="15.75" customHeight="1">
      <c r="A5" s="1125" t="s">
        <v>163</v>
      </c>
      <c r="B5" s="1404" t="s">
        <v>164</v>
      </c>
      <c r="C5" s="1404"/>
      <c r="D5" s="1404"/>
      <c r="E5" s="1404"/>
      <c r="F5" s="1404"/>
      <c r="G5" s="1404"/>
      <c r="H5" s="1404"/>
      <c r="I5" s="1404"/>
      <c r="J5" s="1404"/>
      <c r="K5" s="1404"/>
      <c r="L5" s="1404"/>
    </row>
    <row r="6" spans="1:14">
      <c r="C6" s="1119"/>
      <c r="D6" s="1409" t="s">
        <v>165</v>
      </c>
      <c r="E6" s="1410"/>
      <c r="F6" s="1410"/>
      <c r="G6" s="1410"/>
      <c r="H6" s="1410"/>
      <c r="I6" s="1410"/>
      <c r="J6" s="1410"/>
      <c r="K6" s="1410"/>
      <c r="L6" s="1410"/>
    </row>
    <row r="7" spans="1:14">
      <c r="C7" s="1119"/>
      <c r="D7" s="1409" t="s">
        <v>166</v>
      </c>
      <c r="E7" s="1410"/>
      <c r="F7" s="1410"/>
      <c r="G7" s="1410"/>
      <c r="H7" s="1410"/>
      <c r="I7" s="1410"/>
      <c r="J7" s="1410"/>
      <c r="K7" s="1410"/>
      <c r="L7" s="1410"/>
    </row>
    <row r="8" spans="1:14">
      <c r="C8" s="1119"/>
      <c r="D8" s="1409" t="s">
        <v>167</v>
      </c>
      <c r="E8" s="1410"/>
      <c r="F8" s="1410"/>
      <c r="G8" s="1410"/>
      <c r="H8" s="1410"/>
      <c r="I8" s="1410"/>
      <c r="J8" s="1410"/>
      <c r="K8" s="1410"/>
      <c r="L8" s="1410"/>
    </row>
    <row r="9" spans="1:14">
      <c r="C9" s="1119"/>
      <c r="D9" s="1409" t="s">
        <v>168</v>
      </c>
      <c r="E9" s="1410"/>
      <c r="F9" s="1410"/>
      <c r="G9" s="1410"/>
      <c r="H9" s="1410"/>
      <c r="I9" s="1410"/>
      <c r="J9" s="1410"/>
      <c r="K9" s="1410"/>
      <c r="L9" s="1410"/>
    </row>
    <row r="10" spans="1:14">
      <c r="C10" s="1119"/>
      <c r="D10" s="1409" t="s">
        <v>169</v>
      </c>
      <c r="E10" s="1410"/>
      <c r="F10" s="1410"/>
      <c r="G10" s="1410"/>
      <c r="H10" s="1410"/>
      <c r="I10" s="1410"/>
      <c r="J10" s="1410"/>
      <c r="K10" s="1410"/>
      <c r="L10" s="1410"/>
    </row>
    <row r="11" spans="1:14">
      <c r="C11" s="1119"/>
      <c r="D11" s="1177" t="s">
        <v>170</v>
      </c>
      <c r="E11" s="1120"/>
      <c r="F11" s="1120"/>
      <c r="G11" s="1120"/>
      <c r="H11" s="1402"/>
      <c r="I11" s="1403"/>
      <c r="J11" s="1403"/>
      <c r="K11" s="1403"/>
      <c r="L11" s="1403"/>
      <c r="M11" s="1403"/>
      <c r="N11" s="1411"/>
    </row>
    <row r="12" spans="1:14">
      <c r="B12" s="814"/>
      <c r="C12" s="814"/>
      <c r="D12" s="812"/>
      <c r="E12" s="812"/>
      <c r="F12" s="812"/>
      <c r="G12" s="812"/>
      <c r="H12" s="812"/>
      <c r="I12" s="812"/>
      <c r="J12" s="812"/>
      <c r="K12" s="812"/>
      <c r="L12" s="812"/>
    </row>
    <row r="13" spans="1:14" ht="15.75" customHeight="1">
      <c r="A13" s="1125" t="s">
        <v>171</v>
      </c>
      <c r="B13" s="1412" t="s">
        <v>172</v>
      </c>
      <c r="C13" s="1412"/>
      <c r="D13" s="1412"/>
      <c r="E13" s="1412"/>
      <c r="F13" s="1412"/>
      <c r="G13" s="1412"/>
      <c r="H13" s="1412"/>
      <c r="I13" s="1412"/>
      <c r="J13" s="1412"/>
      <c r="K13" s="1412"/>
      <c r="L13" s="1412"/>
      <c r="M13" s="1412"/>
      <c r="N13" s="1412"/>
    </row>
    <row r="14" spans="1:14" ht="32.25" customHeight="1">
      <c r="A14" s="1178"/>
      <c r="B14" s="1405" t="s">
        <v>173</v>
      </c>
      <c r="C14" s="1405"/>
      <c r="D14" s="1405"/>
      <c r="E14" s="1405"/>
      <c r="F14" s="1405"/>
      <c r="G14" s="1405"/>
      <c r="H14" s="1405"/>
      <c r="I14" s="1405"/>
      <c r="J14" s="1405"/>
      <c r="K14" s="1405"/>
      <c r="L14" s="1405"/>
      <c r="M14" s="1405"/>
      <c r="N14" s="1405"/>
    </row>
    <row r="15" spans="1:14" ht="189.95" customHeight="1">
      <c r="A15" s="1128"/>
      <c r="B15" s="1406"/>
      <c r="C15" s="1407"/>
      <c r="D15" s="1407"/>
      <c r="E15" s="1407"/>
      <c r="F15" s="1407"/>
      <c r="G15" s="1407"/>
      <c r="H15" s="1407"/>
      <c r="I15" s="1407"/>
      <c r="J15" s="1407"/>
      <c r="K15" s="1407"/>
      <c r="L15" s="1407"/>
      <c r="M15" s="1407"/>
      <c r="N15" s="1408"/>
    </row>
    <row r="16" spans="1:14">
      <c r="A16" s="1128"/>
      <c r="B16" s="812"/>
      <c r="C16" s="812"/>
      <c r="D16" s="812"/>
      <c r="E16" s="812"/>
      <c r="F16" s="812"/>
      <c r="G16" s="812"/>
      <c r="H16" s="812"/>
      <c r="I16" s="812"/>
      <c r="J16" s="812"/>
      <c r="K16" s="812"/>
      <c r="L16" s="812"/>
    </row>
    <row r="17" spans="1:14">
      <c r="A17" s="1125" t="s">
        <v>174</v>
      </c>
      <c r="B17" s="1404" t="s">
        <v>175</v>
      </c>
      <c r="C17" s="1404"/>
      <c r="D17" s="1404"/>
      <c r="E17" s="1404"/>
      <c r="F17" s="1404"/>
      <c r="G17" s="1404"/>
      <c r="H17" s="1404"/>
      <c r="I17" s="1404"/>
      <c r="J17" s="1404"/>
      <c r="K17" s="1404"/>
      <c r="L17" s="1404"/>
      <c r="M17" s="849"/>
      <c r="N17" s="849"/>
    </row>
    <row r="18" spans="1:14" ht="30.75" customHeight="1">
      <c r="A18" s="1125"/>
      <c r="B18" s="1405" t="s">
        <v>176</v>
      </c>
      <c r="C18" s="1405"/>
      <c r="D18" s="1405"/>
      <c r="E18" s="1405"/>
      <c r="F18" s="1405"/>
      <c r="G18" s="1405"/>
      <c r="H18" s="1405"/>
      <c r="I18" s="1405"/>
      <c r="J18" s="1405"/>
      <c r="K18" s="1405"/>
      <c r="L18" s="1405"/>
      <c r="M18" s="1405"/>
      <c r="N18" s="1405"/>
    </row>
    <row r="19" spans="1:14" ht="190.5" customHeight="1">
      <c r="A19" s="1128"/>
      <c r="B19" s="1406"/>
      <c r="C19" s="1407"/>
      <c r="D19" s="1407"/>
      <c r="E19" s="1407"/>
      <c r="F19" s="1407"/>
      <c r="G19" s="1407"/>
      <c r="H19" s="1407"/>
      <c r="I19" s="1407"/>
      <c r="J19" s="1407"/>
      <c r="K19" s="1407"/>
      <c r="L19" s="1407"/>
      <c r="M19" s="1407"/>
      <c r="N19" s="1408"/>
    </row>
    <row r="20" spans="1:14">
      <c r="A20" s="1128"/>
      <c r="B20" s="1140"/>
      <c r="C20" s="1140"/>
      <c r="D20" s="1140"/>
      <c r="E20" s="1140"/>
      <c r="F20" s="1140"/>
      <c r="G20" s="1140"/>
      <c r="H20" s="1140"/>
      <c r="I20" s="1140"/>
      <c r="J20" s="1140"/>
      <c r="K20" s="1140"/>
      <c r="L20" s="1140"/>
    </row>
    <row r="21" spans="1:14" ht="15" customHeight="1">
      <c r="A21" s="1125" t="s">
        <v>177</v>
      </c>
      <c r="B21" s="1404" t="s">
        <v>178</v>
      </c>
      <c r="C21" s="1404"/>
      <c r="D21" s="1404"/>
      <c r="E21" s="1404"/>
      <c r="F21" s="1404"/>
      <c r="G21" s="1404"/>
      <c r="H21" s="1404"/>
      <c r="I21" s="1404"/>
      <c r="J21" s="1404"/>
      <c r="K21" s="1404"/>
      <c r="L21" s="1404"/>
    </row>
    <row r="22" spans="1:14">
      <c r="A22" s="1128"/>
      <c r="C22" s="1119"/>
      <c r="D22" s="1120" t="s">
        <v>149</v>
      </c>
      <c r="E22" s="1119"/>
      <c r="F22" s="1120" t="s">
        <v>150</v>
      </c>
    </row>
    <row r="23" spans="1:14" ht="15.75" customHeight="1">
      <c r="A23" s="1128"/>
      <c r="C23" s="1405" t="s">
        <v>179</v>
      </c>
      <c r="D23" s="1405"/>
      <c r="E23" s="1405"/>
      <c r="F23" s="1405"/>
      <c r="G23" s="1405"/>
      <c r="H23" s="1405"/>
      <c r="I23" s="1405"/>
      <c r="J23" s="1405"/>
      <c r="K23" s="1405"/>
      <c r="L23" s="1405"/>
      <c r="M23" s="1405"/>
      <c r="N23" s="1405"/>
    </row>
    <row r="24" spans="1:14" ht="42" customHeight="1">
      <c r="A24" s="1128"/>
      <c r="C24" s="1406"/>
      <c r="D24" s="1407"/>
      <c r="E24" s="1407"/>
      <c r="F24" s="1407"/>
      <c r="G24" s="1407"/>
      <c r="H24" s="1407"/>
      <c r="I24" s="1407"/>
      <c r="J24" s="1407"/>
      <c r="K24" s="1407"/>
      <c r="L24" s="1407"/>
      <c r="M24" s="1407"/>
      <c r="N24" s="1408"/>
    </row>
    <row r="25" spans="1:14">
      <c r="A25" s="1128"/>
      <c r="B25" s="1179"/>
      <c r="C25" s="1179"/>
      <c r="D25" s="1179"/>
      <c r="E25" s="1179"/>
      <c r="F25" s="1179"/>
      <c r="G25" s="1179"/>
      <c r="H25" s="1179"/>
      <c r="I25" s="1179"/>
      <c r="J25" s="1179"/>
      <c r="K25" s="1179"/>
      <c r="L25" s="1179"/>
    </row>
    <row r="26" spans="1:14" ht="32.25" customHeight="1">
      <c r="A26" s="1116" t="s">
        <v>180</v>
      </c>
      <c r="B26" s="1404" t="s">
        <v>181</v>
      </c>
      <c r="C26" s="1404"/>
      <c r="D26" s="1404"/>
      <c r="E26" s="1404"/>
      <c r="F26" s="1404"/>
      <c r="G26" s="1404"/>
      <c r="H26" s="1404"/>
      <c r="I26" s="1404"/>
      <c r="J26" s="1404"/>
      <c r="K26" s="1404"/>
      <c r="L26" s="1404"/>
      <c r="M26" s="1404"/>
      <c r="N26" s="1404"/>
    </row>
    <row r="27" spans="1:14">
      <c r="A27" s="1128"/>
      <c r="C27" s="1119"/>
      <c r="D27" s="1120" t="s">
        <v>149</v>
      </c>
      <c r="E27" s="1119"/>
      <c r="F27" s="1120" t="s">
        <v>150</v>
      </c>
    </row>
    <row r="28" spans="1:14" ht="15.75" customHeight="1">
      <c r="A28" s="1128"/>
      <c r="C28" s="1137" t="s">
        <v>182</v>
      </c>
      <c r="D28" s="1139"/>
      <c r="E28" s="1139"/>
      <c r="F28" s="1139"/>
      <c r="G28" s="1139"/>
      <c r="H28" s="1139"/>
      <c r="I28" s="1139"/>
      <c r="J28" s="1139"/>
      <c r="K28" s="1139"/>
      <c r="L28" s="1139"/>
      <c r="M28" s="1139"/>
      <c r="N28" s="1139"/>
    </row>
    <row r="29" spans="1:14" ht="42" customHeight="1">
      <c r="A29" s="1128"/>
      <c r="B29" s="1180"/>
      <c r="C29" s="1406"/>
      <c r="D29" s="1407"/>
      <c r="E29" s="1407"/>
      <c r="F29" s="1407"/>
      <c r="G29" s="1407"/>
      <c r="H29" s="1407"/>
      <c r="I29" s="1407"/>
      <c r="J29" s="1407"/>
      <c r="K29" s="1407"/>
      <c r="L29" s="1407"/>
      <c r="M29" s="1407"/>
      <c r="N29" s="1408"/>
    </row>
    <row r="30" spans="1:14">
      <c r="A30" s="1128"/>
      <c r="C30" s="1138"/>
      <c r="D30" s="1124"/>
      <c r="E30" s="1138"/>
      <c r="F30" s="1124"/>
    </row>
    <row r="31" spans="1:14" ht="15.75" customHeight="1">
      <c r="A31" s="1125" t="s">
        <v>183</v>
      </c>
      <c r="B31" s="1404" t="s">
        <v>184</v>
      </c>
      <c r="C31" s="1404"/>
      <c r="D31" s="1404"/>
      <c r="E31" s="1404"/>
      <c r="F31" s="1404"/>
      <c r="G31" s="1404"/>
      <c r="H31" s="1404"/>
      <c r="I31" s="1404"/>
      <c r="J31" s="1404"/>
      <c r="K31" s="1404"/>
      <c r="L31" s="1404"/>
      <c r="M31" s="1404"/>
      <c r="N31" s="1404"/>
    </row>
    <row r="32" spans="1:14">
      <c r="A32" s="1128"/>
      <c r="C32" s="1119"/>
      <c r="D32" s="1120" t="s">
        <v>149</v>
      </c>
      <c r="E32" s="1119"/>
      <c r="F32" s="1120" t="s">
        <v>150</v>
      </c>
    </row>
    <row r="33" spans="1:256" ht="15.75" customHeight="1">
      <c r="A33" s="1128"/>
      <c r="C33" s="1137" t="s">
        <v>185</v>
      </c>
      <c r="D33" s="1117"/>
      <c r="E33" s="1117"/>
      <c r="F33" s="1117"/>
      <c r="G33" s="1117"/>
      <c r="H33" s="812"/>
      <c r="I33" s="812"/>
      <c r="J33" s="812"/>
      <c r="K33" s="812"/>
      <c r="L33" s="812"/>
    </row>
    <row r="34" spans="1:256" ht="42" customHeight="1">
      <c r="A34" s="1128"/>
      <c r="B34" s="1180"/>
      <c r="C34" s="1406"/>
      <c r="D34" s="1407"/>
      <c r="E34" s="1407"/>
      <c r="F34" s="1407"/>
      <c r="G34" s="1407"/>
      <c r="H34" s="1407"/>
      <c r="I34" s="1407"/>
      <c r="J34" s="1407"/>
      <c r="K34" s="1407"/>
      <c r="L34" s="1407"/>
      <c r="M34" s="1407"/>
      <c r="N34" s="1408"/>
    </row>
    <row r="35" spans="1:256">
      <c r="A35" s="1128"/>
      <c r="C35" s="1138"/>
      <c r="D35" s="1124"/>
      <c r="E35" s="1138"/>
      <c r="F35" s="1124"/>
    </row>
    <row r="36" spans="1:256">
      <c r="A36" s="1125" t="s">
        <v>186</v>
      </c>
      <c r="B36" s="1404" t="s">
        <v>187</v>
      </c>
      <c r="C36" s="1404"/>
      <c r="D36" s="1404"/>
      <c r="E36" s="1404"/>
      <c r="F36" s="1404"/>
      <c r="G36" s="1404"/>
      <c r="H36" s="1404"/>
      <c r="I36" s="1404"/>
      <c r="J36" s="1404"/>
      <c r="K36" s="1404"/>
      <c r="L36" s="1404"/>
    </row>
    <row r="37" spans="1:256">
      <c r="A37" s="1128"/>
      <c r="C37" s="1119"/>
      <c r="D37" s="1120" t="s">
        <v>149</v>
      </c>
      <c r="E37" s="1119"/>
      <c r="F37" s="1120" t="s">
        <v>150</v>
      </c>
    </row>
    <row r="38" spans="1:256" ht="32.25" customHeight="1">
      <c r="A38" s="1128"/>
      <c r="C38" s="1405" t="s">
        <v>188</v>
      </c>
      <c r="D38" s="1405"/>
      <c r="E38" s="1405"/>
      <c r="F38" s="1405"/>
      <c r="G38" s="1405"/>
      <c r="H38" s="1405"/>
      <c r="I38" s="1405"/>
      <c r="J38" s="1405"/>
      <c r="K38" s="1405"/>
      <c r="L38" s="1405"/>
      <c r="M38" s="1405"/>
      <c r="N38" s="1405"/>
    </row>
    <row r="39" spans="1:256">
      <c r="A39" s="1128"/>
      <c r="B39" s="1181"/>
      <c r="C39" s="1414"/>
      <c r="D39" s="1414"/>
      <c r="E39" s="1414"/>
      <c r="F39" s="1414"/>
      <c r="G39" s="1414"/>
      <c r="H39" s="1414"/>
      <c r="I39" s="1414"/>
      <c r="J39" s="1414"/>
      <c r="K39" s="1414"/>
      <c r="L39" s="1414"/>
      <c r="M39" s="1414"/>
      <c r="N39" s="1415"/>
    </row>
    <row r="40" spans="1:256" ht="42" customHeight="1">
      <c r="A40" s="1128"/>
      <c r="B40" s="1181"/>
      <c r="C40" s="1416"/>
      <c r="D40" s="1416"/>
      <c r="E40" s="1416"/>
      <c r="F40" s="1416"/>
      <c r="G40" s="1416"/>
      <c r="H40" s="1416"/>
      <c r="I40" s="1416"/>
      <c r="J40" s="1416"/>
      <c r="K40" s="1416"/>
      <c r="L40" s="1416"/>
      <c r="M40" s="1416"/>
      <c r="N40" s="1417"/>
    </row>
    <row r="41" spans="1:256">
      <c r="A41" s="1128"/>
      <c r="C41" s="1138"/>
      <c r="D41" s="1124"/>
      <c r="E41" s="1138"/>
      <c r="F41" s="1124"/>
    </row>
    <row r="42" spans="1:256">
      <c r="A42" s="1125" t="s">
        <v>189</v>
      </c>
      <c r="B42" s="1404" t="s">
        <v>190</v>
      </c>
      <c r="C42" s="1404"/>
      <c r="D42" s="1404"/>
      <c r="E42" s="1404"/>
      <c r="F42" s="1404"/>
      <c r="G42" s="1404"/>
      <c r="H42" s="1404"/>
      <c r="I42" s="1404"/>
      <c r="J42" s="1404"/>
      <c r="K42" s="1404"/>
      <c r="L42" s="1404"/>
      <c r="M42" s="1404"/>
      <c r="N42" s="1404"/>
      <c r="O42" s="1401"/>
      <c r="P42" s="1401"/>
      <c r="Q42" s="1401"/>
      <c r="R42" s="1401"/>
      <c r="S42" s="1401"/>
      <c r="T42" s="1401"/>
      <c r="U42" s="1401"/>
      <c r="V42" s="1401"/>
      <c r="W42" s="1401"/>
      <c r="X42" s="1401"/>
      <c r="Y42" s="1401"/>
      <c r="Z42" s="1401"/>
      <c r="AA42" s="1401"/>
      <c r="AB42" s="1401"/>
      <c r="AC42" s="1401"/>
      <c r="AD42" s="1401"/>
      <c r="AE42" s="1401"/>
      <c r="AF42" s="1401"/>
      <c r="AG42" s="1401"/>
      <c r="AH42" s="1401"/>
      <c r="AI42" s="1401"/>
      <c r="AJ42" s="1401"/>
      <c r="AK42" s="1401"/>
      <c r="AL42" s="1401"/>
      <c r="AM42" s="1401"/>
      <c r="AN42" s="1401"/>
      <c r="AO42" s="1401"/>
      <c r="AP42" s="1401"/>
      <c r="AQ42" s="1401"/>
      <c r="AR42" s="1401"/>
      <c r="AS42" s="1401"/>
      <c r="AT42" s="1401"/>
      <c r="AU42" s="1401"/>
      <c r="AV42" s="1401"/>
      <c r="AW42" s="1401"/>
      <c r="AX42" s="1401"/>
      <c r="AY42" s="1401"/>
      <c r="AZ42" s="1401"/>
      <c r="BA42" s="1401"/>
      <c r="BB42" s="1401"/>
      <c r="BC42" s="1401"/>
      <c r="BD42" s="1401"/>
      <c r="BE42" s="1401"/>
      <c r="BF42" s="1401"/>
      <c r="BG42" s="1401"/>
      <c r="BH42" s="1401"/>
      <c r="BI42" s="1401"/>
      <c r="BJ42" s="1401"/>
      <c r="BK42" s="1401"/>
      <c r="BL42" s="1401"/>
      <c r="BM42" s="1401"/>
      <c r="BN42" s="1401"/>
      <c r="BO42" s="1401"/>
      <c r="BP42" s="1401"/>
      <c r="BQ42" s="1401"/>
      <c r="BR42" s="1401"/>
      <c r="BS42" s="1401"/>
      <c r="BT42" s="1401"/>
      <c r="BU42" s="1401"/>
      <c r="BV42" s="1401"/>
      <c r="BW42" s="1401"/>
      <c r="BX42" s="1401"/>
      <c r="BY42" s="1401"/>
      <c r="BZ42" s="1401"/>
      <c r="CA42" s="1401"/>
      <c r="CB42" s="1401"/>
      <c r="CC42" s="1401"/>
      <c r="CD42" s="1401"/>
      <c r="CE42" s="1401"/>
      <c r="CF42" s="1401"/>
      <c r="CG42" s="1401"/>
      <c r="CH42" s="1401"/>
      <c r="CI42" s="1401"/>
      <c r="CJ42" s="1401"/>
      <c r="CK42" s="1401"/>
      <c r="CL42" s="1401"/>
      <c r="CM42" s="1401"/>
      <c r="CN42" s="1401"/>
      <c r="CO42" s="1401"/>
      <c r="CP42" s="1401"/>
      <c r="CQ42" s="1401"/>
      <c r="CR42" s="1401"/>
      <c r="CS42" s="1401"/>
      <c r="CT42" s="1401"/>
      <c r="CU42" s="1401"/>
      <c r="CV42" s="1401"/>
      <c r="CW42" s="1401"/>
      <c r="CX42" s="1401"/>
      <c r="CY42" s="1401"/>
      <c r="CZ42" s="1401"/>
      <c r="DA42" s="1401"/>
      <c r="DB42" s="1401"/>
      <c r="DC42" s="1401"/>
      <c r="DD42" s="1401"/>
      <c r="DE42" s="1401"/>
      <c r="DF42" s="1401"/>
      <c r="DG42" s="1401"/>
      <c r="DH42" s="1401"/>
      <c r="DI42" s="1401"/>
      <c r="DJ42" s="1401"/>
      <c r="DK42" s="1401"/>
      <c r="DL42" s="1401"/>
      <c r="DM42" s="1401"/>
      <c r="DN42" s="1401"/>
      <c r="DO42" s="1401"/>
      <c r="DP42" s="1401"/>
      <c r="DQ42" s="1401"/>
      <c r="DR42" s="1401"/>
      <c r="DS42" s="1401"/>
      <c r="DT42" s="1401"/>
      <c r="DU42" s="1401"/>
      <c r="DV42" s="1401"/>
      <c r="DW42" s="1401"/>
      <c r="DX42" s="1401"/>
      <c r="DY42" s="1401"/>
      <c r="DZ42" s="1401"/>
      <c r="EA42" s="1401"/>
      <c r="EB42" s="1401"/>
      <c r="EC42" s="1401"/>
      <c r="ED42" s="1401"/>
      <c r="EE42" s="1401"/>
      <c r="EF42" s="1401"/>
      <c r="EG42" s="1401"/>
      <c r="EH42" s="1401"/>
      <c r="EI42" s="1401"/>
      <c r="EJ42" s="1401"/>
      <c r="EK42" s="1401"/>
      <c r="EL42" s="1401"/>
      <c r="EM42" s="1401"/>
      <c r="EN42" s="1401"/>
      <c r="EO42" s="1401"/>
      <c r="EP42" s="1401"/>
      <c r="EQ42" s="1401"/>
      <c r="ER42" s="1401"/>
      <c r="ES42" s="1401"/>
      <c r="ET42" s="1401"/>
      <c r="EU42" s="1401"/>
      <c r="EV42" s="1401"/>
      <c r="EW42" s="1401"/>
      <c r="EX42" s="1401"/>
      <c r="EY42" s="1401"/>
      <c r="EZ42" s="1401"/>
      <c r="FA42" s="1401"/>
      <c r="FB42" s="1401"/>
      <c r="FC42" s="1401"/>
      <c r="FD42" s="1401"/>
      <c r="FE42" s="1401"/>
      <c r="FF42" s="1401"/>
      <c r="FG42" s="1401"/>
      <c r="FH42" s="1401"/>
      <c r="FI42" s="1401"/>
      <c r="FJ42" s="1401"/>
      <c r="FK42" s="1401"/>
      <c r="FL42" s="1401"/>
      <c r="FM42" s="1401"/>
      <c r="FN42" s="1401"/>
      <c r="FO42" s="1401"/>
      <c r="FP42" s="1401"/>
      <c r="FQ42" s="1401"/>
      <c r="FR42" s="1401"/>
      <c r="FS42" s="1401"/>
      <c r="FT42" s="1401"/>
      <c r="FU42" s="1401"/>
      <c r="FV42" s="1401"/>
      <c r="FW42" s="1401"/>
      <c r="FX42" s="1401"/>
      <c r="FY42" s="1401"/>
      <c r="FZ42" s="1401"/>
      <c r="GA42" s="1401"/>
      <c r="GB42" s="1401"/>
      <c r="GC42" s="1401"/>
      <c r="GD42" s="1401"/>
      <c r="GE42" s="1401"/>
      <c r="GF42" s="1401"/>
      <c r="GG42" s="1401"/>
      <c r="GH42" s="1401"/>
      <c r="GI42" s="1401"/>
      <c r="GJ42" s="1401"/>
      <c r="GK42" s="1401"/>
      <c r="GL42" s="1401"/>
      <c r="GM42" s="1401"/>
      <c r="GN42" s="1401"/>
      <c r="GO42" s="1401"/>
      <c r="GP42" s="1401"/>
      <c r="GQ42" s="1401"/>
      <c r="GR42" s="1401"/>
      <c r="GS42" s="1401"/>
      <c r="GT42" s="1401"/>
      <c r="GU42" s="1401"/>
      <c r="GV42" s="1401"/>
      <c r="GW42" s="1401"/>
      <c r="GX42" s="1401"/>
      <c r="GY42" s="1401"/>
      <c r="GZ42" s="1401"/>
      <c r="HA42" s="1401"/>
      <c r="HB42" s="1401"/>
      <c r="HC42" s="1401"/>
      <c r="HD42" s="1401"/>
      <c r="HE42" s="1401"/>
      <c r="HF42" s="1401"/>
      <c r="HG42" s="1401"/>
      <c r="HH42" s="1401"/>
      <c r="HI42" s="1401"/>
      <c r="HJ42" s="1401"/>
      <c r="HK42" s="1401"/>
      <c r="HL42" s="1401"/>
      <c r="HM42" s="1401"/>
      <c r="HN42" s="1401"/>
      <c r="HO42" s="1401"/>
      <c r="HP42" s="1401"/>
      <c r="HQ42" s="1401"/>
      <c r="HR42" s="1401"/>
      <c r="HS42" s="1401"/>
      <c r="HT42" s="1401"/>
      <c r="HU42" s="1401"/>
      <c r="HV42" s="1401"/>
      <c r="HW42" s="1401"/>
      <c r="HX42" s="1401"/>
      <c r="HY42" s="1401"/>
      <c r="HZ42" s="1401"/>
      <c r="IA42" s="1401"/>
      <c r="IB42" s="1401"/>
      <c r="IC42" s="1401"/>
      <c r="ID42" s="1401"/>
      <c r="IE42" s="1401"/>
      <c r="IF42" s="1401"/>
      <c r="IG42" s="1401"/>
      <c r="IH42" s="1401"/>
      <c r="II42" s="1401"/>
      <c r="IJ42" s="1401"/>
      <c r="IK42" s="1401"/>
      <c r="IL42" s="1401"/>
      <c r="IM42" s="1401"/>
      <c r="IN42" s="1401"/>
      <c r="IO42" s="1401"/>
      <c r="IP42" s="1401"/>
      <c r="IQ42" s="1401"/>
      <c r="IR42" s="1401"/>
      <c r="IS42" s="1401"/>
      <c r="IT42" s="1401"/>
      <c r="IU42" s="1401"/>
      <c r="IV42" s="1401"/>
    </row>
    <row r="43" spans="1:256">
      <c r="A43" s="1128"/>
      <c r="C43" s="1119"/>
      <c r="D43" s="1120" t="s">
        <v>149</v>
      </c>
      <c r="E43" s="1119"/>
      <c r="F43" s="1120" t="s">
        <v>150</v>
      </c>
    </row>
    <row r="44" spans="1:256" ht="31.5" customHeight="1">
      <c r="A44" s="1128"/>
      <c r="C44" s="1418" t="s">
        <v>191</v>
      </c>
      <c r="D44" s="1418"/>
      <c r="E44" s="1418"/>
      <c r="F44" s="1418"/>
      <c r="G44" s="1418"/>
      <c r="H44" s="1418"/>
      <c r="I44" s="1418"/>
      <c r="J44" s="1418"/>
      <c r="K44" s="1418"/>
      <c r="L44" s="1418"/>
      <c r="M44" s="1418"/>
      <c r="N44" s="1418"/>
    </row>
    <row r="45" spans="1:256">
      <c r="C45" s="1138"/>
      <c r="D45" s="1124"/>
      <c r="E45" s="1138"/>
      <c r="F45" s="1124"/>
    </row>
    <row r="46" spans="1:256">
      <c r="A46" s="1125" t="s">
        <v>192</v>
      </c>
      <c r="B46" s="1404" t="s">
        <v>193</v>
      </c>
      <c r="C46" s="1404"/>
      <c r="D46" s="1404"/>
      <c r="E46" s="1404"/>
      <c r="F46" s="1404"/>
      <c r="G46" s="1404"/>
      <c r="H46" s="1404"/>
      <c r="I46" s="1404"/>
      <c r="J46" s="1404"/>
      <c r="K46" s="1404"/>
      <c r="L46" s="1404"/>
      <c r="M46" s="1404"/>
      <c r="N46" s="1404"/>
      <c r="O46" s="1401"/>
      <c r="P46" s="1401"/>
      <c r="Q46" s="1401"/>
      <c r="R46" s="1401"/>
      <c r="S46" s="1401"/>
      <c r="T46" s="1401"/>
      <c r="U46" s="1401"/>
      <c r="V46" s="1401"/>
      <c r="W46" s="1401"/>
      <c r="X46" s="1401"/>
      <c r="Y46" s="1401"/>
      <c r="Z46" s="1401"/>
      <c r="AA46" s="1401"/>
      <c r="AB46" s="1401"/>
      <c r="AC46" s="1401"/>
      <c r="AD46" s="1401"/>
      <c r="AE46" s="1401"/>
      <c r="AF46" s="1401"/>
      <c r="AG46" s="1401"/>
      <c r="AH46" s="1401"/>
      <c r="AI46" s="1401"/>
      <c r="AJ46" s="1401"/>
      <c r="AK46" s="1401"/>
      <c r="AL46" s="1401"/>
      <c r="AM46" s="1401"/>
      <c r="AN46" s="1401"/>
      <c r="AO46" s="1401"/>
      <c r="AP46" s="1401"/>
      <c r="AQ46" s="1401"/>
      <c r="AR46" s="1401"/>
      <c r="AS46" s="1401"/>
      <c r="AT46" s="1401"/>
      <c r="AU46" s="1401"/>
      <c r="AV46" s="1401"/>
      <c r="AW46" s="1401"/>
      <c r="AX46" s="1401"/>
      <c r="AY46" s="1401"/>
      <c r="AZ46" s="1401"/>
      <c r="BA46" s="1401"/>
      <c r="BB46" s="1401"/>
      <c r="BC46" s="1401"/>
      <c r="BD46" s="1401"/>
      <c r="BE46" s="1401"/>
      <c r="BF46" s="1401"/>
      <c r="BG46" s="1401"/>
      <c r="BH46" s="1401"/>
      <c r="BI46" s="1401"/>
      <c r="BJ46" s="1401"/>
      <c r="BK46" s="1401"/>
      <c r="BL46" s="1401"/>
      <c r="BM46" s="1401"/>
      <c r="BN46" s="1401"/>
      <c r="BO46" s="1401"/>
      <c r="BP46" s="1401"/>
      <c r="BQ46" s="1401"/>
      <c r="BR46" s="1401"/>
      <c r="BS46" s="1401"/>
      <c r="BT46" s="1401"/>
      <c r="BU46" s="1401"/>
      <c r="BV46" s="1401"/>
      <c r="BW46" s="1401"/>
      <c r="BX46" s="1401"/>
      <c r="BY46" s="1401"/>
      <c r="BZ46" s="1401"/>
      <c r="CA46" s="1401"/>
      <c r="CB46" s="1401"/>
      <c r="CC46" s="1401"/>
      <c r="CD46" s="1401"/>
      <c r="CE46" s="1401"/>
      <c r="CF46" s="1401"/>
      <c r="CG46" s="1401"/>
      <c r="CH46" s="1401"/>
      <c r="CI46" s="1401"/>
      <c r="CJ46" s="1401"/>
      <c r="CK46" s="1401"/>
      <c r="CL46" s="1401"/>
      <c r="CM46" s="1401"/>
      <c r="CN46" s="1401"/>
      <c r="CO46" s="1401"/>
      <c r="CP46" s="1401"/>
      <c r="CQ46" s="1401"/>
      <c r="CR46" s="1401"/>
      <c r="CS46" s="1401"/>
      <c r="CT46" s="1401"/>
      <c r="CU46" s="1401"/>
      <c r="CV46" s="1401"/>
      <c r="CW46" s="1401"/>
      <c r="CX46" s="1401"/>
      <c r="CY46" s="1401"/>
      <c r="CZ46" s="1401"/>
      <c r="DA46" s="1401"/>
      <c r="DB46" s="1401"/>
      <c r="DC46" s="1401"/>
      <c r="DD46" s="1401"/>
      <c r="DE46" s="1401"/>
      <c r="DF46" s="1401"/>
      <c r="DG46" s="1401"/>
      <c r="DH46" s="1401"/>
      <c r="DI46" s="1401"/>
      <c r="DJ46" s="1401"/>
      <c r="DK46" s="1401"/>
      <c r="DL46" s="1401"/>
      <c r="DM46" s="1401"/>
      <c r="DN46" s="1401"/>
      <c r="DO46" s="1401"/>
      <c r="DP46" s="1401"/>
      <c r="DQ46" s="1401"/>
      <c r="DR46" s="1401"/>
      <c r="DS46" s="1401"/>
      <c r="DT46" s="1401"/>
      <c r="DU46" s="1401"/>
      <c r="DV46" s="1401"/>
      <c r="DW46" s="1401"/>
      <c r="DX46" s="1401"/>
      <c r="DY46" s="1401"/>
      <c r="DZ46" s="1401"/>
      <c r="EA46" s="1401"/>
      <c r="EB46" s="1401"/>
      <c r="EC46" s="1401"/>
      <c r="ED46" s="1401"/>
      <c r="EE46" s="1401"/>
      <c r="EF46" s="1401"/>
      <c r="EG46" s="1401"/>
      <c r="EH46" s="1401"/>
      <c r="EI46" s="1401"/>
      <c r="EJ46" s="1401"/>
      <c r="EK46" s="1401"/>
      <c r="EL46" s="1401"/>
      <c r="EM46" s="1401"/>
      <c r="EN46" s="1401"/>
      <c r="EO46" s="1401"/>
      <c r="EP46" s="1401"/>
      <c r="EQ46" s="1401"/>
      <c r="ER46" s="1401"/>
      <c r="ES46" s="1401"/>
      <c r="ET46" s="1401"/>
      <c r="EU46" s="1401"/>
      <c r="EV46" s="1401"/>
      <c r="EW46" s="1401"/>
      <c r="EX46" s="1401"/>
      <c r="EY46" s="1401"/>
      <c r="EZ46" s="1401"/>
      <c r="FA46" s="1401"/>
      <c r="FB46" s="1401"/>
      <c r="FC46" s="1401"/>
      <c r="FD46" s="1401"/>
      <c r="FE46" s="1401"/>
      <c r="FF46" s="1401"/>
      <c r="FG46" s="1401"/>
      <c r="FH46" s="1401"/>
      <c r="FI46" s="1401"/>
      <c r="FJ46" s="1401"/>
      <c r="FK46" s="1401"/>
      <c r="FL46" s="1401"/>
      <c r="FM46" s="1401"/>
      <c r="FN46" s="1401"/>
      <c r="FO46" s="1401"/>
      <c r="FP46" s="1401"/>
      <c r="FQ46" s="1401"/>
      <c r="FR46" s="1401"/>
      <c r="FS46" s="1401"/>
      <c r="FT46" s="1401"/>
      <c r="FU46" s="1401"/>
      <c r="FV46" s="1401"/>
      <c r="FW46" s="1401"/>
      <c r="FX46" s="1401"/>
      <c r="FY46" s="1401"/>
      <c r="FZ46" s="1401"/>
      <c r="GA46" s="1401"/>
      <c r="GB46" s="1401"/>
      <c r="GC46" s="1401"/>
      <c r="GD46" s="1401"/>
      <c r="GE46" s="1401"/>
      <c r="GF46" s="1401"/>
      <c r="GG46" s="1401"/>
      <c r="GH46" s="1401"/>
      <c r="GI46" s="1401"/>
      <c r="GJ46" s="1401"/>
      <c r="GK46" s="1401"/>
      <c r="GL46" s="1401"/>
      <c r="GM46" s="1401"/>
      <c r="GN46" s="1401"/>
      <c r="GO46" s="1401"/>
      <c r="GP46" s="1401"/>
      <c r="GQ46" s="1401"/>
      <c r="GR46" s="1401"/>
      <c r="GS46" s="1401"/>
      <c r="GT46" s="1401"/>
      <c r="GU46" s="1401"/>
      <c r="GV46" s="1401"/>
      <c r="GW46" s="1401"/>
      <c r="GX46" s="1401"/>
      <c r="GY46" s="1401"/>
      <c r="GZ46" s="1401"/>
      <c r="HA46" s="1401"/>
      <c r="HB46" s="1401"/>
      <c r="HC46" s="1401"/>
      <c r="HD46" s="1401"/>
      <c r="HE46" s="1401"/>
      <c r="HF46" s="1401"/>
      <c r="HG46" s="1401"/>
      <c r="HH46" s="1401"/>
      <c r="HI46" s="1401"/>
      <c r="HJ46" s="1401"/>
      <c r="HK46" s="1401"/>
      <c r="HL46" s="1401"/>
      <c r="HM46" s="1401"/>
      <c r="HN46" s="1401"/>
      <c r="HO46" s="1401"/>
      <c r="HP46" s="1401"/>
      <c r="HQ46" s="1401"/>
      <c r="HR46" s="1401"/>
      <c r="HS46" s="1401"/>
      <c r="HT46" s="1401"/>
      <c r="HU46" s="1401"/>
      <c r="HV46" s="1401"/>
      <c r="HW46" s="1401"/>
      <c r="HX46" s="1401"/>
      <c r="HY46" s="1401"/>
      <c r="HZ46" s="1401"/>
      <c r="IA46" s="1401"/>
      <c r="IB46" s="1401"/>
      <c r="IC46" s="1401"/>
      <c r="ID46" s="1401"/>
      <c r="IE46" s="1401"/>
      <c r="IF46" s="1401"/>
      <c r="IG46" s="1401"/>
      <c r="IH46" s="1401"/>
      <c r="II46" s="1401"/>
      <c r="IJ46" s="1401"/>
      <c r="IK46" s="1401"/>
      <c r="IL46" s="1401"/>
      <c r="IM46" s="1401"/>
      <c r="IN46" s="1401"/>
      <c r="IO46" s="1401"/>
      <c r="IP46" s="1401"/>
      <c r="IQ46" s="1401"/>
      <c r="IR46" s="1401"/>
      <c r="IS46" s="1401"/>
      <c r="IT46" s="1401"/>
      <c r="IU46" s="1401"/>
      <c r="IV46" s="1401"/>
    </row>
    <row r="47" spans="1:256" ht="19.350000000000001" customHeight="1">
      <c r="A47" s="1128"/>
      <c r="C47" s="1119"/>
      <c r="D47" s="1120" t="s">
        <v>149</v>
      </c>
      <c r="E47" s="1119"/>
      <c r="F47" s="1120" t="s">
        <v>150</v>
      </c>
    </row>
    <row r="48" spans="1:256" ht="31.5" customHeight="1">
      <c r="A48" s="1128"/>
      <c r="C48" s="1405" t="s">
        <v>194</v>
      </c>
      <c r="D48" s="1405"/>
      <c r="E48" s="1405"/>
      <c r="F48" s="1405"/>
      <c r="G48" s="1405"/>
      <c r="H48" s="1405"/>
      <c r="I48" s="1405"/>
      <c r="J48" s="1405"/>
      <c r="K48" s="1405"/>
      <c r="L48" s="1405"/>
      <c r="M48" s="1405"/>
      <c r="N48" s="1405"/>
      <c r="O48" s="1413"/>
      <c r="P48" s="1413"/>
      <c r="Q48" s="1413"/>
      <c r="R48" s="1413"/>
      <c r="S48" s="1413"/>
      <c r="T48" s="1413"/>
      <c r="U48" s="1413"/>
      <c r="V48" s="1413"/>
      <c r="W48" s="1413"/>
      <c r="X48" s="1413"/>
      <c r="Y48" s="1413"/>
      <c r="Z48" s="1413"/>
      <c r="AA48" s="1413"/>
      <c r="AB48" s="1413"/>
      <c r="AC48" s="1413"/>
      <c r="AD48" s="1413"/>
      <c r="AE48" s="1413"/>
      <c r="AF48" s="1413"/>
      <c r="AG48" s="1413"/>
      <c r="AH48" s="1413"/>
      <c r="AI48" s="1413"/>
      <c r="AJ48" s="1413"/>
      <c r="AK48" s="1413"/>
      <c r="AL48" s="1413"/>
      <c r="AM48" s="1413"/>
      <c r="AN48" s="1413"/>
      <c r="AO48" s="1413"/>
      <c r="AP48" s="1413"/>
      <c r="AQ48" s="1413"/>
      <c r="AR48" s="1413"/>
      <c r="AS48" s="1413"/>
      <c r="AT48" s="1413"/>
      <c r="AU48" s="1413"/>
      <c r="AV48" s="1413"/>
      <c r="AW48" s="1413"/>
      <c r="AX48" s="1413"/>
      <c r="AY48" s="1413"/>
      <c r="AZ48" s="1413"/>
      <c r="BA48" s="1413"/>
      <c r="BB48" s="1413"/>
      <c r="BC48" s="1413"/>
      <c r="BD48" s="1413"/>
      <c r="BE48" s="1413"/>
      <c r="BF48" s="1413"/>
      <c r="BG48" s="1413"/>
      <c r="BH48" s="1413"/>
      <c r="BI48" s="1413"/>
      <c r="BJ48" s="1413"/>
      <c r="BK48" s="1413"/>
      <c r="BL48" s="1413"/>
      <c r="BM48" s="1413"/>
      <c r="BN48" s="1413"/>
      <c r="BO48" s="1413"/>
      <c r="BP48" s="1413"/>
      <c r="BQ48" s="1413"/>
      <c r="BR48" s="1413"/>
      <c r="BS48" s="1413"/>
      <c r="BT48" s="1413"/>
      <c r="BU48" s="1413"/>
      <c r="BV48" s="1413"/>
      <c r="BW48" s="1413"/>
      <c r="BX48" s="1413"/>
      <c r="BY48" s="1413"/>
      <c r="BZ48" s="1413"/>
      <c r="CA48" s="1413"/>
      <c r="CB48" s="1413"/>
      <c r="CC48" s="1413"/>
      <c r="CD48" s="1413"/>
      <c r="CE48" s="1413"/>
      <c r="CF48" s="1413"/>
      <c r="CG48" s="1413"/>
      <c r="CH48" s="1413"/>
      <c r="CI48" s="1413"/>
      <c r="CJ48" s="1413"/>
      <c r="CK48" s="1413"/>
      <c r="CL48" s="1413"/>
      <c r="CM48" s="1413"/>
      <c r="CN48" s="1413"/>
      <c r="CO48" s="1413"/>
      <c r="CP48" s="1413"/>
      <c r="CQ48" s="1413"/>
      <c r="CR48" s="1413"/>
      <c r="CS48" s="1413"/>
      <c r="CT48" s="1413"/>
      <c r="CU48" s="1413"/>
      <c r="CV48" s="1413"/>
      <c r="CW48" s="1413"/>
      <c r="CX48" s="1413"/>
      <c r="CY48" s="1413"/>
      <c r="CZ48" s="1413"/>
      <c r="DA48" s="1413"/>
      <c r="DB48" s="1413"/>
      <c r="DC48" s="1413"/>
      <c r="DD48" s="1413"/>
      <c r="DE48" s="1413"/>
      <c r="DF48" s="1413"/>
      <c r="DG48" s="1413"/>
      <c r="DH48" s="1413"/>
      <c r="DI48" s="1413"/>
      <c r="DJ48" s="1413"/>
      <c r="DK48" s="1413"/>
      <c r="DL48" s="1413"/>
      <c r="DM48" s="1413"/>
      <c r="DN48" s="1413"/>
      <c r="DO48" s="1413"/>
      <c r="DP48" s="1413"/>
      <c r="DQ48" s="1413"/>
      <c r="DR48" s="1413"/>
      <c r="DS48" s="1413"/>
      <c r="DT48" s="1413"/>
      <c r="DU48" s="1413"/>
      <c r="DV48" s="1413"/>
      <c r="DW48" s="1413"/>
      <c r="DX48" s="1413"/>
      <c r="DY48" s="1413"/>
      <c r="DZ48" s="1413"/>
      <c r="EA48" s="1413"/>
      <c r="EB48" s="1413"/>
      <c r="EC48" s="1413"/>
      <c r="ED48" s="1413"/>
      <c r="EE48" s="1413"/>
      <c r="EF48" s="1413"/>
      <c r="EG48" s="1413"/>
      <c r="EH48" s="1413"/>
      <c r="EI48" s="1413"/>
      <c r="EJ48" s="1413"/>
      <c r="EK48" s="1413"/>
      <c r="EL48" s="1413"/>
      <c r="EM48" s="1413"/>
      <c r="EN48" s="1413"/>
      <c r="EO48" s="1413"/>
      <c r="EP48" s="1413"/>
      <c r="EQ48" s="1413"/>
      <c r="ER48" s="1413"/>
      <c r="ES48" s="1413"/>
      <c r="ET48" s="1413"/>
      <c r="EU48" s="1413"/>
      <c r="EV48" s="1413"/>
      <c r="EW48" s="1413"/>
      <c r="EX48" s="1413"/>
      <c r="EY48" s="1413"/>
      <c r="EZ48" s="1413"/>
      <c r="FA48" s="1413"/>
      <c r="FB48" s="1413"/>
      <c r="FC48" s="1413"/>
      <c r="FD48" s="1413"/>
      <c r="FE48" s="1413"/>
      <c r="FF48" s="1413"/>
      <c r="FG48" s="1413"/>
      <c r="FH48" s="1413"/>
      <c r="FI48" s="1413"/>
      <c r="FJ48" s="1413"/>
      <c r="FK48" s="1413"/>
      <c r="FL48" s="1413"/>
      <c r="FM48" s="1413"/>
      <c r="FN48" s="1413"/>
      <c r="FO48" s="1413"/>
      <c r="FP48" s="1413"/>
      <c r="FQ48" s="1413"/>
      <c r="FR48" s="1413"/>
      <c r="FS48" s="1413"/>
      <c r="FT48" s="1413"/>
      <c r="FU48" s="1413"/>
      <c r="FV48" s="1413"/>
      <c r="FW48" s="1413"/>
      <c r="FX48" s="1413"/>
      <c r="FY48" s="1413"/>
      <c r="FZ48" s="1413"/>
      <c r="GA48" s="1413"/>
      <c r="GB48" s="1413"/>
      <c r="GC48" s="1413"/>
      <c r="GD48" s="1413"/>
      <c r="GE48" s="1413"/>
      <c r="GF48" s="1413"/>
      <c r="GG48" s="1413"/>
      <c r="GH48" s="1413"/>
      <c r="GI48" s="1413"/>
      <c r="GJ48" s="1413"/>
      <c r="GK48" s="1413"/>
      <c r="GL48" s="1413"/>
      <c r="GM48" s="1413"/>
      <c r="GN48" s="1413"/>
      <c r="GO48" s="1413"/>
      <c r="GP48" s="1413"/>
      <c r="GQ48" s="1413"/>
      <c r="GR48" s="1413"/>
      <c r="GS48" s="1413"/>
      <c r="GT48" s="1413"/>
      <c r="GU48" s="1413"/>
      <c r="GV48" s="1413"/>
      <c r="GW48" s="1413"/>
      <c r="GX48" s="1413"/>
      <c r="GY48" s="1413"/>
      <c r="GZ48" s="1413"/>
      <c r="HA48" s="1413"/>
      <c r="HB48" s="1413"/>
      <c r="HC48" s="1413"/>
      <c r="HD48" s="1413"/>
      <c r="HE48" s="1413"/>
      <c r="HF48" s="1413"/>
      <c r="HG48" s="1413"/>
      <c r="HH48" s="1413"/>
      <c r="HI48" s="1413"/>
      <c r="HJ48" s="1413"/>
      <c r="HK48" s="1413"/>
      <c r="HL48" s="1413"/>
      <c r="HM48" s="1413"/>
      <c r="HN48" s="1413"/>
      <c r="HO48" s="1413"/>
      <c r="HP48" s="1413"/>
      <c r="HQ48" s="1413"/>
      <c r="HR48" s="1413"/>
      <c r="HS48" s="1413"/>
      <c r="HT48" s="1413"/>
      <c r="HU48" s="1413"/>
      <c r="HV48" s="1413"/>
      <c r="HW48" s="1413"/>
      <c r="HX48" s="1413"/>
      <c r="HY48" s="1413"/>
      <c r="HZ48" s="1413"/>
      <c r="IA48" s="1413"/>
      <c r="IB48" s="1413"/>
      <c r="IC48" s="1413"/>
      <c r="ID48" s="1413"/>
      <c r="IE48" s="1413"/>
      <c r="IF48" s="1413"/>
      <c r="IG48" s="1413"/>
      <c r="IH48" s="1413"/>
      <c r="II48" s="1413"/>
      <c r="IJ48" s="1413"/>
      <c r="IK48" s="1413"/>
      <c r="IL48" s="1413"/>
      <c r="IM48" s="1413"/>
      <c r="IN48" s="1413"/>
      <c r="IO48" s="1413"/>
      <c r="IP48" s="1413"/>
      <c r="IQ48" s="1413"/>
      <c r="IR48" s="1413"/>
      <c r="IS48" s="1413"/>
      <c r="IT48" s="1413"/>
      <c r="IU48" s="1413"/>
      <c r="IV48" s="1413"/>
    </row>
    <row r="49" spans="1:14" ht="42" customHeight="1">
      <c r="A49" s="1128"/>
      <c r="B49" s="1180"/>
      <c r="C49" s="1406"/>
      <c r="D49" s="1407"/>
      <c r="E49" s="1407"/>
      <c r="F49" s="1407"/>
      <c r="G49" s="1407"/>
      <c r="H49" s="1407"/>
      <c r="I49" s="1407"/>
      <c r="J49" s="1407"/>
      <c r="K49" s="1407"/>
      <c r="L49" s="1407"/>
      <c r="M49" s="1407"/>
      <c r="N49" s="1408"/>
    </row>
    <row r="51" spans="1:14">
      <c r="A51" s="1125" t="s">
        <v>195</v>
      </c>
      <c r="B51" s="1404" t="s">
        <v>196</v>
      </c>
      <c r="C51" s="1404"/>
      <c r="D51" s="1404"/>
      <c r="E51" s="1404"/>
      <c r="F51" s="1404"/>
      <c r="G51" s="1404"/>
      <c r="H51" s="1404"/>
      <c r="I51" s="1404"/>
      <c r="J51" s="1404"/>
      <c r="K51" s="1404"/>
      <c r="L51" s="1404"/>
      <c r="M51" s="1404"/>
      <c r="N51" s="1404"/>
    </row>
    <row r="52" spans="1:14" ht="15.6" customHeight="1">
      <c r="C52" s="1419"/>
      <c r="D52" s="1420"/>
      <c r="E52" s="1420"/>
      <c r="F52" s="1420"/>
      <c r="G52" s="1420"/>
      <c r="H52" s="1421"/>
      <c r="J52" s="1182"/>
      <c r="K52" s="1182"/>
      <c r="L52" s="1182"/>
      <c r="M52" s="1182"/>
      <c r="N52" s="1182"/>
    </row>
    <row r="58" spans="1:14">
      <c r="H58" s="1182"/>
    </row>
  </sheetData>
  <sheetProtection algorithmName="SHA-512" hashValue="LbOZpQVBvR/u0X/+k0h/eSeM4JROCNtIa+P7RIop+P9D+YSeHNe/iVjSnaX0+d9BDGWnQukJtB/K5iM4dd0IKQ==" saltValue="pT7XHhY1tuOakajijp1rtw==" spinCount="100000" sheet="1" formatCells="0" formatColumns="0" formatRows="0" insertColumns="0" insertRows="0"/>
  <customSheetViews>
    <customSheetView guid="{BF20CC56-EA05-47B4-8174-543B4536EDD8}" showPageBreaks="1" showGridLines="0" fitToPage="1" printArea="1" topLeftCell="A22">
      <selection activeCell="C5" sqref="C5"/>
      <rowBreaks count="1" manualBreakCount="1">
        <brk id="19" max="13" man="1"/>
      </rowBreaks>
      <pageMargins left="0" right="0" top="0" bottom="0" header="0" footer="0"/>
      <printOptions horizontalCentered="1"/>
      <pageSetup scale="92" fitToHeight="0" orientation="portrait" r:id="rId1"/>
      <headerFooter>
        <oddFooter>&amp;R&amp;A, &amp;P</oddFooter>
      </headerFooter>
    </customSheetView>
    <customSheetView guid="{DFED3BBB-AA3A-47A0-B9A6-455515EE166B}" showPageBreaks="1" showGridLines="0" fitToPage="1" printArea="1" topLeftCell="A25">
      <selection sqref="A1:N1"/>
      <rowBreaks count="1" manualBreakCount="1">
        <brk id="19" max="13" man="1"/>
      </rowBreaks>
      <pageMargins left="0" right="0" top="0" bottom="0" header="0" footer="0"/>
      <printOptions horizontalCentered="1"/>
      <pageSetup scale="92" fitToHeight="0" orientation="portrait" r:id="rId2"/>
      <headerFooter>
        <oddFooter>&amp;R&amp;A, &amp;P</oddFooter>
      </headerFooter>
    </customSheetView>
  </customSheetViews>
  <mergeCells count="89">
    <mergeCell ref="C52:H52"/>
    <mergeCell ref="B51:N51"/>
    <mergeCell ref="IO46:IV46"/>
    <mergeCell ref="EB46:EN46"/>
    <mergeCell ref="EO46:FA46"/>
    <mergeCell ref="FB46:FN46"/>
    <mergeCell ref="FO46:GA46"/>
    <mergeCell ref="GB46:GN46"/>
    <mergeCell ref="C49:N49"/>
    <mergeCell ref="GO48:HA48"/>
    <mergeCell ref="HB48:HN48"/>
    <mergeCell ref="HO48:IA48"/>
    <mergeCell ref="IB48:IN48"/>
    <mergeCell ref="IO48:IV48"/>
    <mergeCell ref="EB48:EN48"/>
    <mergeCell ref="EO48:FA48"/>
    <mergeCell ref="GB48:GN48"/>
    <mergeCell ref="BO48:CA48"/>
    <mergeCell ref="CB48:CN48"/>
    <mergeCell ref="CO48:DA48"/>
    <mergeCell ref="DB48:DN48"/>
    <mergeCell ref="DO48:EA48"/>
    <mergeCell ref="C24:N24"/>
    <mergeCell ref="GO46:HA46"/>
    <mergeCell ref="C44:N44"/>
    <mergeCell ref="C38:N38"/>
    <mergeCell ref="B42:N42"/>
    <mergeCell ref="DB42:DN42"/>
    <mergeCell ref="B46:N46"/>
    <mergeCell ref="O46:AA46"/>
    <mergeCell ref="AB46:AN46"/>
    <mergeCell ref="AO46:BA46"/>
    <mergeCell ref="BB46:BN46"/>
    <mergeCell ref="EB42:EN42"/>
    <mergeCell ref="HB46:HN46"/>
    <mergeCell ref="HO46:IA46"/>
    <mergeCell ref="IB46:IN46"/>
    <mergeCell ref="BO46:CA46"/>
    <mergeCell ref="CB46:CN46"/>
    <mergeCell ref="CO46:DA46"/>
    <mergeCell ref="DB46:DN46"/>
    <mergeCell ref="DO46:EA46"/>
    <mergeCell ref="AO48:BA48"/>
    <mergeCell ref="BB48:BN48"/>
    <mergeCell ref="B26:N26"/>
    <mergeCell ref="FB42:FN42"/>
    <mergeCell ref="FO42:GA42"/>
    <mergeCell ref="C39:N40"/>
    <mergeCell ref="B31:N31"/>
    <mergeCell ref="B36:L36"/>
    <mergeCell ref="C29:N29"/>
    <mergeCell ref="C34:N34"/>
    <mergeCell ref="C48:N48"/>
    <mergeCell ref="O48:AA48"/>
    <mergeCell ref="AB48:AN48"/>
    <mergeCell ref="FB48:FN48"/>
    <mergeCell ref="FO48:GA48"/>
    <mergeCell ref="D8:L8"/>
    <mergeCell ref="D9:L9"/>
    <mergeCell ref="IO42:IV42"/>
    <mergeCell ref="EO42:FA42"/>
    <mergeCell ref="O42:AA42"/>
    <mergeCell ref="AB42:AN42"/>
    <mergeCell ref="DO42:EA42"/>
    <mergeCell ref="CO42:DA42"/>
    <mergeCell ref="AO42:BA42"/>
    <mergeCell ref="BB42:BN42"/>
    <mergeCell ref="GB42:GN42"/>
    <mergeCell ref="GO42:HA42"/>
    <mergeCell ref="HB42:HN42"/>
    <mergeCell ref="HO42:IA42"/>
    <mergeCell ref="IB42:IN42"/>
    <mergeCell ref="C23:N23"/>
    <mergeCell ref="A1:N1"/>
    <mergeCell ref="BO42:CA42"/>
    <mergeCell ref="CB42:CN42"/>
    <mergeCell ref="E3:L3"/>
    <mergeCell ref="B17:L17"/>
    <mergeCell ref="B18:N18"/>
    <mergeCell ref="B19:N19"/>
    <mergeCell ref="B21:L21"/>
    <mergeCell ref="D10:L10"/>
    <mergeCell ref="H11:N11"/>
    <mergeCell ref="B13:N13"/>
    <mergeCell ref="B14:N14"/>
    <mergeCell ref="B15:N15"/>
    <mergeCell ref="B5:L5"/>
    <mergeCell ref="D6:L6"/>
    <mergeCell ref="D7:L7"/>
  </mergeCells>
  <dataValidations count="1">
    <dataValidation allowBlank="1" showInputMessage="1" showErrorMessage="1" prompt="The lease term must be longer than the proposed regulatory agreement" sqref="C49:N49" xr:uid="{EB62D88D-887E-4C55-8617-7F7EB44FBB74}"/>
  </dataValidations>
  <printOptions horizontalCentered="1"/>
  <pageMargins left="0.7" right="0.7" top="0.75" bottom="0.75" header="0.3" footer="0.3"/>
  <pageSetup scale="88" fitToHeight="0" orientation="portrait" r:id="rId3"/>
  <headerFooter differentFirst="1"/>
  <rowBreaks count="1" manualBreakCount="1">
    <brk id="20" max="13" man="1"/>
  </rowBreaks>
  <ignoredErrors>
    <ignoredError sqref="A3:A51"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DC069AA-6402-493B-970A-195F9829622F}">
          <x14:formula1>
            <xm:f>'hidden - ScoringLists'!$B$154:$B$156</xm:f>
          </x14:formula1>
          <xm:sqref>C52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K18"/>
  <sheetViews>
    <sheetView zoomScale="85" zoomScaleNormal="85" workbookViewId="0">
      <selection activeCell="Q72" sqref="Q72"/>
    </sheetView>
  </sheetViews>
  <sheetFormatPr defaultColWidth="9.140625" defaultRowHeight="14.1"/>
  <cols>
    <col min="1" max="1" width="2.5703125" style="1314" customWidth="1"/>
    <col min="2" max="2" width="19.140625" style="1314" customWidth="1"/>
    <col min="3" max="5" width="17" style="1314" customWidth="1"/>
    <col min="6" max="8" width="18.140625" style="1314" customWidth="1"/>
    <col min="9" max="9" width="19.140625" style="1314" customWidth="1"/>
    <col min="10" max="10" width="4.42578125" style="1314" customWidth="1"/>
    <col min="11" max="16384" width="9.140625" style="1314"/>
  </cols>
  <sheetData>
    <row r="1" spans="2:11" ht="18">
      <c r="B1" s="1422" t="s">
        <v>197</v>
      </c>
      <c r="C1" s="1422"/>
      <c r="D1" s="1422"/>
      <c r="E1" s="1422"/>
      <c r="F1" s="1422"/>
      <c r="G1" s="1422"/>
      <c r="H1" s="1422"/>
      <c r="I1" s="1422"/>
    </row>
    <row r="2" spans="2:11" ht="13.5" customHeight="1">
      <c r="B2" s="1426" t="s">
        <v>198</v>
      </c>
      <c r="C2" s="1426"/>
      <c r="D2" s="1426"/>
      <c r="E2" s="1426"/>
      <c r="F2" s="1426"/>
      <c r="G2" s="1426"/>
      <c r="H2" s="1426"/>
      <c r="I2" s="1426"/>
    </row>
    <row r="3" spans="2:11" ht="14.45" thickBot="1"/>
    <row r="4" spans="2:11" ht="15" customHeight="1">
      <c r="B4" s="1321"/>
      <c r="C4" s="1423" t="s">
        <v>199</v>
      </c>
      <c r="D4" s="1424"/>
      <c r="E4" s="1425"/>
      <c r="F4" s="1423" t="s">
        <v>200</v>
      </c>
      <c r="G4" s="1424"/>
      <c r="H4" s="1425"/>
      <c r="I4" s="1322"/>
    </row>
    <row r="5" spans="2:11" ht="26.45" thickBot="1">
      <c r="B5" s="1324" t="s">
        <v>201</v>
      </c>
      <c r="C5" s="1315" t="s">
        <v>202</v>
      </c>
      <c r="D5" s="1316" t="s">
        <v>203</v>
      </c>
      <c r="E5" s="1317" t="s">
        <v>199</v>
      </c>
      <c r="F5" s="1315" t="s">
        <v>204</v>
      </c>
      <c r="G5" s="1316" t="s">
        <v>205</v>
      </c>
      <c r="H5" s="1317" t="s">
        <v>200</v>
      </c>
      <c r="I5" s="1328" t="s">
        <v>206</v>
      </c>
      <c r="K5" s="1323"/>
    </row>
    <row r="6" spans="2:11">
      <c r="B6" s="1325" cm="1">
        <f t="array" ref="B6">ROW(1:1)</f>
        <v>1</v>
      </c>
      <c r="C6" s="1156"/>
      <c r="D6" s="1157"/>
      <c r="E6" s="1158">
        <f>IFERROR(C6/(C6+D6), 0)</f>
        <v>0</v>
      </c>
      <c r="F6" s="1159"/>
      <c r="G6" s="1160"/>
      <c r="H6" s="1158">
        <f>IF(F6=0,0,F6/(F6+G6))</f>
        <v>0</v>
      </c>
      <c r="I6" s="1329">
        <f>MIN(E6,H6)</f>
        <v>0</v>
      </c>
    </row>
    <row r="7" spans="2:11">
      <c r="B7" s="1326" cm="1">
        <f t="array" ref="B7">ROW(2:2)</f>
        <v>2</v>
      </c>
      <c r="C7" s="1156"/>
      <c r="D7" s="1157"/>
      <c r="E7" s="1158">
        <f>IFERROR(C7/(C7+D7), 0)</f>
        <v>0</v>
      </c>
      <c r="F7" s="1161"/>
      <c r="G7" s="1162"/>
      <c r="H7" s="1158">
        <f t="shared" ref="H7:H17" si="0">IF(F7=0,0,F7/(F7+G7))</f>
        <v>0</v>
      </c>
      <c r="I7" s="1330">
        <f t="shared" ref="I7:I18" si="1">MIN(E7,H7)</f>
        <v>0</v>
      </c>
    </row>
    <row r="8" spans="2:11">
      <c r="B8" s="1326" cm="1">
        <f t="array" ref="B8">ROW(3:3)</f>
        <v>3</v>
      </c>
      <c r="C8" s="1156"/>
      <c r="D8" s="1157"/>
      <c r="E8" s="1158">
        <f>IFERROR(C8/(C8+D8), 0)</f>
        <v>0</v>
      </c>
      <c r="F8" s="1161"/>
      <c r="G8" s="1162"/>
      <c r="H8" s="1158">
        <f t="shared" si="0"/>
        <v>0</v>
      </c>
      <c r="I8" s="1330">
        <f t="shared" si="1"/>
        <v>0</v>
      </c>
    </row>
    <row r="9" spans="2:11">
      <c r="B9" s="1326" cm="1">
        <f t="array" ref="B9">ROW(4:4)</f>
        <v>4</v>
      </c>
      <c r="C9" s="1156"/>
      <c r="D9" s="1157"/>
      <c r="E9" s="1158">
        <f t="shared" ref="E9:E18" si="2">IFERROR(C9/(C9+D9), 0)</f>
        <v>0</v>
      </c>
      <c r="F9" s="1161"/>
      <c r="G9" s="1162"/>
      <c r="H9" s="1158">
        <f t="shared" si="0"/>
        <v>0</v>
      </c>
      <c r="I9" s="1330">
        <f t="shared" si="1"/>
        <v>0</v>
      </c>
    </row>
    <row r="10" spans="2:11">
      <c r="B10" s="1326" cm="1">
        <f t="array" ref="B10">ROW(5:5)</f>
        <v>5</v>
      </c>
      <c r="C10" s="1156"/>
      <c r="D10" s="1157"/>
      <c r="E10" s="1158">
        <f t="shared" si="2"/>
        <v>0</v>
      </c>
      <c r="F10" s="1161"/>
      <c r="G10" s="1162"/>
      <c r="H10" s="1158">
        <f t="shared" si="0"/>
        <v>0</v>
      </c>
      <c r="I10" s="1330">
        <f t="shared" si="1"/>
        <v>0</v>
      </c>
    </row>
    <row r="11" spans="2:11">
      <c r="B11" s="1326" cm="1">
        <f t="array" ref="B11">ROW(6:6)</f>
        <v>6</v>
      </c>
      <c r="C11" s="1156"/>
      <c r="D11" s="1157"/>
      <c r="E11" s="1158">
        <f t="shared" si="2"/>
        <v>0</v>
      </c>
      <c r="F11" s="1161"/>
      <c r="G11" s="1162"/>
      <c r="H11" s="1158">
        <f t="shared" si="0"/>
        <v>0</v>
      </c>
      <c r="I11" s="1330">
        <f t="shared" si="1"/>
        <v>0</v>
      </c>
    </row>
    <row r="12" spans="2:11">
      <c r="B12" s="1326" cm="1">
        <f t="array" ref="B12">ROW(7:7)</f>
        <v>7</v>
      </c>
      <c r="C12" s="1156"/>
      <c r="D12" s="1157"/>
      <c r="E12" s="1158">
        <f t="shared" si="2"/>
        <v>0</v>
      </c>
      <c r="F12" s="1161"/>
      <c r="G12" s="1162"/>
      <c r="H12" s="1158">
        <f t="shared" si="0"/>
        <v>0</v>
      </c>
      <c r="I12" s="1330">
        <f t="shared" si="1"/>
        <v>0</v>
      </c>
    </row>
    <row r="13" spans="2:11">
      <c r="B13" s="1326" cm="1">
        <f t="array" ref="B13">ROW(8:8)</f>
        <v>8</v>
      </c>
      <c r="C13" s="1156"/>
      <c r="D13" s="1157"/>
      <c r="E13" s="1158">
        <f t="shared" si="2"/>
        <v>0</v>
      </c>
      <c r="F13" s="1161"/>
      <c r="G13" s="1162"/>
      <c r="H13" s="1158">
        <f t="shared" si="0"/>
        <v>0</v>
      </c>
      <c r="I13" s="1330">
        <f t="shared" si="1"/>
        <v>0</v>
      </c>
    </row>
    <row r="14" spans="2:11">
      <c r="B14" s="1326" cm="1">
        <f t="array" ref="B14">ROW(9:9)</f>
        <v>9</v>
      </c>
      <c r="C14" s="1156"/>
      <c r="D14" s="1157"/>
      <c r="E14" s="1158">
        <f t="shared" si="2"/>
        <v>0</v>
      </c>
      <c r="F14" s="1161"/>
      <c r="G14" s="1162"/>
      <c r="H14" s="1158">
        <f t="shared" si="0"/>
        <v>0</v>
      </c>
      <c r="I14" s="1330">
        <f t="shared" si="1"/>
        <v>0</v>
      </c>
    </row>
    <row r="15" spans="2:11">
      <c r="B15" s="1326" cm="1">
        <f t="array" ref="B15">ROW(10:10)</f>
        <v>10</v>
      </c>
      <c r="C15" s="1156"/>
      <c r="D15" s="1157"/>
      <c r="E15" s="1158">
        <f t="shared" si="2"/>
        <v>0</v>
      </c>
      <c r="F15" s="1161"/>
      <c r="G15" s="1162"/>
      <c r="H15" s="1158">
        <f t="shared" si="0"/>
        <v>0</v>
      </c>
      <c r="I15" s="1330">
        <f t="shared" si="1"/>
        <v>0</v>
      </c>
    </row>
    <row r="16" spans="2:11">
      <c r="B16" s="1326" cm="1">
        <f t="array" ref="B16">ROW(11:11)</f>
        <v>11</v>
      </c>
      <c r="C16" s="1156"/>
      <c r="D16" s="1157"/>
      <c r="E16" s="1158">
        <f t="shared" si="2"/>
        <v>0</v>
      </c>
      <c r="F16" s="1163"/>
      <c r="G16" s="1164"/>
      <c r="H16" s="1158">
        <f t="shared" si="0"/>
        <v>0</v>
      </c>
      <c r="I16" s="1330">
        <f t="shared" si="1"/>
        <v>0</v>
      </c>
    </row>
    <row r="17" spans="2:9">
      <c r="B17" s="1327" cm="1">
        <f t="array" ref="B17">ROW(12:12)</f>
        <v>12</v>
      </c>
      <c r="C17" s="1165"/>
      <c r="D17" s="1166"/>
      <c r="E17" s="1167">
        <f t="shared" si="2"/>
        <v>0</v>
      </c>
      <c r="F17" s="1168"/>
      <c r="G17" s="1169"/>
      <c r="H17" s="1170">
        <f t="shared" si="0"/>
        <v>0</v>
      </c>
      <c r="I17" s="1331">
        <f t="shared" si="1"/>
        <v>0</v>
      </c>
    </row>
    <row r="18" spans="2:9" ht="26.45" thickBot="1">
      <c r="B18" s="1318" t="s">
        <v>207</v>
      </c>
      <c r="C18" s="1319">
        <f>SUM(C6:C17)</f>
        <v>0</v>
      </c>
      <c r="D18" s="1320">
        <f>SUM(D6:D17)</f>
        <v>0</v>
      </c>
      <c r="E18" s="1171">
        <f t="shared" si="2"/>
        <v>0</v>
      </c>
      <c r="F18" s="1319">
        <f>SUM(F6:F17)</f>
        <v>0</v>
      </c>
      <c r="G18" s="1320">
        <f>SUM(G6:G17)</f>
        <v>0</v>
      </c>
      <c r="H18" s="1172">
        <f>IF(F18=0, 0, F18/(F18+G18))</f>
        <v>0</v>
      </c>
      <c r="I18" s="1173">
        <f t="shared" si="1"/>
        <v>0</v>
      </c>
    </row>
  </sheetData>
  <sheetProtection formatCells="0" formatColumns="0" formatRows="0" insertColumns="0" insertRows="0"/>
  <customSheetViews>
    <customSheetView guid="{BF20CC56-EA05-47B4-8174-543B4536EDD8}" showPageBreaks="1" printArea="1" topLeftCell="A7">
      <selection activeCell="B6" sqref="B6"/>
      <pageMargins left="0" right="0" top="0" bottom="0" header="0" footer="0"/>
      <pageSetup scale="80" firstPageNumber="5" orientation="landscape" r:id="rId1"/>
      <headerFooter>
        <oddFooter>&amp;R&amp;A, &amp;P</oddFooter>
      </headerFooter>
    </customSheetView>
    <customSheetView guid="{DFED3BBB-AA3A-47A0-B9A6-455515EE166B}" showPageBreaks="1" printArea="1" topLeftCell="A19">
      <selection activeCell="B1" sqref="B1:K1"/>
      <pageMargins left="0" right="0" top="0" bottom="0" header="0" footer="0"/>
      <pageSetup scale="80" firstPageNumber="5" orientation="landscape" r:id="rId2"/>
      <headerFooter>
        <oddFooter>&amp;R&amp;A, &amp;P</oddFooter>
      </headerFooter>
    </customSheetView>
  </customSheetViews>
  <mergeCells count="4">
    <mergeCell ref="B1:I1"/>
    <mergeCell ref="C4:E4"/>
    <mergeCell ref="F4:H4"/>
    <mergeCell ref="B2:I2"/>
  </mergeCells>
  <pageMargins left="0.7" right="0.7" top="0.75" bottom="0.75" header="0.3" footer="0.3"/>
  <pageSetup scale="88" firstPageNumber="5" orientation="landscape" r:id="rId3"/>
  <headerFooter differentFirst="1"/>
  <ignoredErrors>
    <ignoredError sqref="E18" formula="1"/>
    <ignoredError sqref="B6:B17" unlockedFormula="1"/>
  </ignoredErrors>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K34"/>
  <sheetViews>
    <sheetView zoomScale="115" zoomScaleNormal="115" workbookViewId="0">
      <selection activeCell="Q72" sqref="Q72"/>
    </sheetView>
  </sheetViews>
  <sheetFormatPr defaultColWidth="9.140625" defaultRowHeight="14.1"/>
  <cols>
    <col min="1" max="1" width="1.85546875" style="797" customWidth="1"/>
    <col min="2" max="2" width="3.140625" style="797" customWidth="1"/>
    <col min="3" max="3" width="0.85546875" style="797" customWidth="1"/>
    <col min="4" max="4" width="3.140625" style="797" customWidth="1"/>
    <col min="5" max="5" width="44.140625" style="797" customWidth="1"/>
    <col min="6" max="7" width="12.85546875" style="797" customWidth="1"/>
    <col min="8" max="8" width="13.85546875" style="797" customWidth="1"/>
    <col min="9" max="9" width="1.5703125" style="797" customWidth="1"/>
    <col min="10" max="16384" width="9.140625" style="797"/>
  </cols>
  <sheetData>
    <row r="1" spans="2:8" ht="18">
      <c r="B1" s="1431" t="s">
        <v>208</v>
      </c>
      <c r="C1" s="1431"/>
      <c r="D1" s="1431"/>
      <c r="E1" s="1431"/>
      <c r="F1" s="1431"/>
      <c r="G1" s="1431"/>
      <c r="H1" s="1431"/>
    </row>
    <row r="3" spans="2:8">
      <c r="B3" s="1141"/>
      <c r="D3" s="1432" t="s">
        <v>209</v>
      </c>
      <c r="E3" s="1432"/>
      <c r="F3" s="1432"/>
      <c r="G3" s="1432"/>
      <c r="H3" s="1432"/>
    </row>
    <row r="4" spans="2:8">
      <c r="B4" s="791"/>
      <c r="D4" s="1432"/>
      <c r="E4" s="1432"/>
      <c r="F4" s="1432"/>
      <c r="G4" s="1432"/>
      <c r="H4" s="1432"/>
    </row>
    <row r="5" spans="2:8">
      <c r="D5" s="1142"/>
      <c r="E5" s="1142" t="s">
        <v>210</v>
      </c>
      <c r="F5" s="1142"/>
      <c r="G5" s="1142"/>
      <c r="H5" s="1142"/>
    </row>
    <row r="6" spans="2:8" ht="15" customHeight="1">
      <c r="D6" s="1142"/>
      <c r="E6" s="1143" t="s">
        <v>211</v>
      </c>
      <c r="F6" s="1144"/>
      <c r="G6" s="1144"/>
      <c r="H6" s="1144"/>
    </row>
    <row r="7" spans="2:8">
      <c r="D7" s="1142"/>
      <c r="E7" s="1433" t="s">
        <v>212</v>
      </c>
      <c r="F7" s="1433"/>
      <c r="G7" s="1433"/>
      <c r="H7" s="1433"/>
    </row>
    <row r="8" spans="2:8">
      <c r="D8" s="1142"/>
      <c r="E8" s="1142" t="s">
        <v>213</v>
      </c>
      <c r="F8" s="1142"/>
      <c r="G8" s="1142"/>
      <c r="H8" s="1142"/>
    </row>
    <row r="10" spans="2:8">
      <c r="B10" s="1141"/>
      <c r="D10" s="1142" t="s">
        <v>214</v>
      </c>
      <c r="E10" s="1142"/>
      <c r="F10" s="1142"/>
      <c r="G10" s="1142"/>
    </row>
    <row r="11" spans="2:8">
      <c r="D11" s="1141"/>
      <c r="E11" s="1145" t="s">
        <v>215</v>
      </c>
      <c r="F11" s="1146"/>
      <c r="G11" s="1146"/>
      <c r="H11" s="1146"/>
    </row>
    <row r="12" spans="2:8">
      <c r="D12" s="1141"/>
      <c r="E12" s="1145" t="s">
        <v>216</v>
      </c>
      <c r="F12" s="1146"/>
      <c r="G12" s="1146"/>
      <c r="H12" s="1146"/>
    </row>
    <row r="13" spans="2:8">
      <c r="D13" s="1141"/>
      <c r="E13" s="1145" t="s">
        <v>217</v>
      </c>
      <c r="F13" s="1146"/>
      <c r="G13" s="1146"/>
      <c r="H13" s="1146"/>
    </row>
    <row r="14" spans="2:8">
      <c r="D14" s="1141"/>
      <c r="E14" s="1142" t="s">
        <v>218</v>
      </c>
      <c r="F14" s="1142"/>
      <c r="G14" s="1142"/>
      <c r="H14" s="1142"/>
    </row>
    <row r="15" spans="2:8">
      <c r="E15" s="1142"/>
      <c r="F15" s="1142"/>
      <c r="G15" s="1142"/>
      <c r="H15" s="1142"/>
    </row>
    <row r="16" spans="2:8" ht="27" customHeight="1">
      <c r="B16" s="1432" t="s">
        <v>219</v>
      </c>
      <c r="C16" s="1432"/>
      <c r="D16" s="1432"/>
      <c r="E16" s="1432"/>
      <c r="F16" s="1432"/>
      <c r="G16" s="1432"/>
      <c r="H16" s="1432"/>
    </row>
    <row r="17" spans="2:11" ht="14.45" thickBot="1"/>
    <row r="18" spans="2:11" ht="72" customHeight="1">
      <c r="B18" s="1434" t="s">
        <v>220</v>
      </c>
      <c r="C18" s="1435"/>
      <c r="D18" s="1435"/>
      <c r="E18" s="1435"/>
      <c r="F18" s="1147" t="s">
        <v>221</v>
      </c>
      <c r="G18" s="1147" t="s">
        <v>222</v>
      </c>
      <c r="H18" s="1148" t="s">
        <v>223</v>
      </c>
    </row>
    <row r="19" spans="2:11">
      <c r="B19" s="1436"/>
      <c r="C19" s="1437"/>
      <c r="D19" s="1437"/>
      <c r="E19" s="1437"/>
      <c r="F19" s="1149"/>
      <c r="G19" s="1149"/>
      <c r="H19" s="1150">
        <f>++DATEDIF(F19, G19, "Y")</f>
        <v>0</v>
      </c>
      <c r="K19" s="1151"/>
    </row>
    <row r="20" spans="2:11">
      <c r="B20" s="1427"/>
      <c r="C20" s="1428"/>
      <c r="D20" s="1428"/>
      <c r="E20" s="1428"/>
      <c r="F20" s="1152"/>
      <c r="G20" s="1152"/>
      <c r="H20" s="1153">
        <f>++DATEDIF(F20, G20, "Y")</f>
        <v>0</v>
      </c>
      <c r="K20" s="1151"/>
    </row>
    <row r="21" spans="2:11">
      <c r="B21" s="1427"/>
      <c r="C21" s="1428"/>
      <c r="D21" s="1428"/>
      <c r="E21" s="1428"/>
      <c r="F21" s="1152"/>
      <c r="G21" s="1152"/>
      <c r="H21" s="1153">
        <f t="shared" ref="H21:H34" si="0">++DATEDIF(F21, G21, "Y")</f>
        <v>0</v>
      </c>
    </row>
    <row r="22" spans="2:11">
      <c r="B22" s="1427"/>
      <c r="C22" s="1428"/>
      <c r="D22" s="1428"/>
      <c r="E22" s="1428"/>
      <c r="F22" s="1152"/>
      <c r="G22" s="1152"/>
      <c r="H22" s="1153">
        <f t="shared" si="0"/>
        <v>0</v>
      </c>
    </row>
    <row r="23" spans="2:11">
      <c r="B23" s="1427"/>
      <c r="C23" s="1428"/>
      <c r="D23" s="1428"/>
      <c r="E23" s="1428"/>
      <c r="F23" s="1152"/>
      <c r="G23" s="1152"/>
      <c r="H23" s="1153">
        <f t="shared" si="0"/>
        <v>0</v>
      </c>
    </row>
    <row r="24" spans="2:11">
      <c r="B24" s="1427"/>
      <c r="C24" s="1428"/>
      <c r="D24" s="1428"/>
      <c r="E24" s="1428"/>
      <c r="F24" s="1152"/>
      <c r="G24" s="1152"/>
      <c r="H24" s="1153">
        <f t="shared" si="0"/>
        <v>0</v>
      </c>
    </row>
    <row r="25" spans="2:11">
      <c r="B25" s="1427"/>
      <c r="C25" s="1428"/>
      <c r="D25" s="1428"/>
      <c r="E25" s="1428"/>
      <c r="F25" s="1152"/>
      <c r="G25" s="1152"/>
      <c r="H25" s="1153">
        <f t="shared" si="0"/>
        <v>0</v>
      </c>
    </row>
    <row r="26" spans="2:11">
      <c r="B26" s="1427"/>
      <c r="C26" s="1428"/>
      <c r="D26" s="1428"/>
      <c r="E26" s="1428"/>
      <c r="F26" s="1152"/>
      <c r="G26" s="1152"/>
      <c r="H26" s="1153">
        <f t="shared" si="0"/>
        <v>0</v>
      </c>
    </row>
    <row r="27" spans="2:11">
      <c r="B27" s="1427"/>
      <c r="C27" s="1428"/>
      <c r="D27" s="1428"/>
      <c r="E27" s="1428"/>
      <c r="F27" s="1152"/>
      <c r="G27" s="1152"/>
      <c r="H27" s="1153">
        <f t="shared" si="0"/>
        <v>0</v>
      </c>
    </row>
    <row r="28" spans="2:11">
      <c r="B28" s="1427"/>
      <c r="C28" s="1428"/>
      <c r="D28" s="1428"/>
      <c r="E28" s="1428"/>
      <c r="F28" s="1152"/>
      <c r="G28" s="1152"/>
      <c r="H28" s="1153">
        <f t="shared" si="0"/>
        <v>0</v>
      </c>
    </row>
    <row r="29" spans="2:11">
      <c r="B29" s="1427"/>
      <c r="C29" s="1428"/>
      <c r="D29" s="1428"/>
      <c r="E29" s="1428"/>
      <c r="F29" s="1152"/>
      <c r="G29" s="1152"/>
      <c r="H29" s="1153">
        <f t="shared" si="0"/>
        <v>0</v>
      </c>
    </row>
    <row r="30" spans="2:11">
      <c r="B30" s="1427"/>
      <c r="C30" s="1428"/>
      <c r="D30" s="1428"/>
      <c r="E30" s="1428"/>
      <c r="F30" s="1152"/>
      <c r="G30" s="1152"/>
      <c r="H30" s="1153">
        <f t="shared" si="0"/>
        <v>0</v>
      </c>
    </row>
    <row r="31" spans="2:11">
      <c r="B31" s="1427"/>
      <c r="C31" s="1428"/>
      <c r="D31" s="1428"/>
      <c r="E31" s="1428"/>
      <c r="F31" s="1152"/>
      <c r="G31" s="1152"/>
      <c r="H31" s="1153">
        <f t="shared" si="0"/>
        <v>0</v>
      </c>
    </row>
    <row r="32" spans="2:11">
      <c r="B32" s="1427"/>
      <c r="C32" s="1428"/>
      <c r="D32" s="1428"/>
      <c r="E32" s="1428"/>
      <c r="F32" s="1152"/>
      <c r="G32" s="1152"/>
      <c r="H32" s="1153">
        <f t="shared" si="0"/>
        <v>0</v>
      </c>
    </row>
    <row r="33" spans="2:8">
      <c r="B33" s="1427"/>
      <c r="C33" s="1428"/>
      <c r="D33" s="1428"/>
      <c r="E33" s="1428"/>
      <c r="F33" s="1152"/>
      <c r="G33" s="1152"/>
      <c r="H33" s="1153">
        <f t="shared" si="0"/>
        <v>0</v>
      </c>
    </row>
    <row r="34" spans="2:8" ht="14.45" thickBot="1">
      <c r="B34" s="1429"/>
      <c r="C34" s="1430"/>
      <c r="D34" s="1430"/>
      <c r="E34" s="1430"/>
      <c r="F34" s="1154"/>
      <c r="G34" s="1154"/>
      <c r="H34" s="1155">
        <f t="shared" si="0"/>
        <v>0</v>
      </c>
    </row>
  </sheetData>
  <sheetProtection algorithmName="SHA-512" hashValue="N30tSJz8uNaFOo4Arcky9hVWtWBobjP1GxpcZ7DaG7eP/22gJFn+sNHa8PAAPOvhzubpu2f+bU5EGjUguebjNg==" saltValue="PUcrTpsmG/4ggFsMxxtfeg==" spinCount="100000" sheet="1" objects="1" scenarios="1" formatCells="0" formatColumns="0" formatRows="0" insertColumns="0" insertRows="0"/>
  <customSheetViews>
    <customSheetView guid="{BF20CC56-EA05-47B4-8174-543B4536EDD8}" showPageBreaks="1" fitToPage="1" printArea="1">
      <selection activeCell="R32" sqref="R32"/>
      <pageMargins left="0" right="0" top="0" bottom="0" header="0" footer="0"/>
      <printOptions horizontalCentered="1"/>
      <pageSetup scale="96" firstPageNumber="5" orientation="portrait" r:id="rId1"/>
      <headerFooter>
        <oddFooter>&amp;L&amp;A - &amp;P</oddFooter>
      </headerFooter>
    </customSheetView>
    <customSheetView guid="{DFED3BBB-AA3A-47A0-B9A6-455515EE166B}" showPageBreaks="1" fitToPage="1" printArea="1">
      <selection activeCell="B1" sqref="B1:H1"/>
      <pageMargins left="0" right="0" top="0" bottom="0" header="0" footer="0"/>
      <printOptions horizontalCentered="1"/>
      <pageSetup scale="96" firstPageNumber="5" orientation="portrait" r:id="rId2"/>
      <headerFooter>
        <oddFooter>&amp;L&amp;A - &amp;P</oddFooter>
      </headerFooter>
    </customSheetView>
  </customSheetViews>
  <mergeCells count="21">
    <mergeCell ref="B24:E24"/>
    <mergeCell ref="B1:H1"/>
    <mergeCell ref="D3:H4"/>
    <mergeCell ref="E7:H7"/>
    <mergeCell ref="B16:H16"/>
    <mergeCell ref="B18:E18"/>
    <mergeCell ref="B19:E19"/>
    <mergeCell ref="B20:E20"/>
    <mergeCell ref="B21:E21"/>
    <mergeCell ref="B22:E22"/>
    <mergeCell ref="B23:E23"/>
    <mergeCell ref="B31:E31"/>
    <mergeCell ref="B32:E32"/>
    <mergeCell ref="B33:E33"/>
    <mergeCell ref="B34:E34"/>
    <mergeCell ref="B25:E25"/>
    <mergeCell ref="B26:E26"/>
    <mergeCell ref="B27:E27"/>
    <mergeCell ref="B28:E28"/>
    <mergeCell ref="B29:E29"/>
    <mergeCell ref="B30:E30"/>
  </mergeCells>
  <printOptions horizontalCentered="1"/>
  <pageMargins left="0.7" right="0.7" top="0.75" bottom="0.75" header="0.3" footer="0.3"/>
  <pageSetup scale="88" firstPageNumber="5" orientation="portrait" r:id="rId3"/>
  <headerFooter differentFirst="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e13aaf3-f8b5-448b-b606-5f59d239d11f">
      <UserInfo>
        <DisplayName>Lisa Vatske</DisplayName>
        <AccountId>7</AccountId>
        <AccountType/>
      </UserInfo>
      <UserInfo>
        <DisplayName>Jason Hennigan</DisplayName>
        <AccountId>14</AccountId>
        <AccountType/>
      </UserInfo>
      <UserInfo>
        <DisplayName>Claire Petersky</DisplayName>
        <AccountId>13</AccountId>
        <AccountType/>
      </UserInfo>
      <UserInfo>
        <DisplayName>Eli Chabot Lieberman</DisplayName>
        <AccountId>12</AccountId>
        <AccountType/>
      </UserInfo>
      <UserInfo>
        <DisplayName>Keri Williams</DisplayName>
        <AccountId>43</AccountId>
        <AccountType/>
      </UserInfo>
      <UserInfo>
        <DisplayName>Jacob Richardson</DisplayName>
        <AccountId>17</AccountId>
        <AccountType/>
      </UserInfo>
      <UserInfo>
        <DisplayName>Sojung Choi</DisplayName>
        <AccountId>27</AccountId>
        <AccountType/>
      </UserInfo>
      <UserInfo>
        <DisplayName>Jackie Moynahan</DisplayName>
        <AccountId>123</AccountId>
        <AccountType/>
      </UserInfo>
      <UserInfo>
        <DisplayName>Kate DeCramer</DisplayName>
        <AccountId>94</AccountId>
        <AccountType/>
      </UserInfo>
      <UserInfo>
        <DisplayName>Yasna Osses</DisplayName>
        <AccountId>25</AccountId>
        <AccountType/>
      </UserInfo>
      <UserInfo>
        <DisplayName>Matt Vickery</DisplayName>
        <AccountId>48</AccountId>
        <AccountType/>
      </UserInfo>
    </SharedWithUsers>
    <TaxCatchAll xmlns="1e13aaf3-f8b5-448b-b606-5f59d239d11f" xsi:nil="true"/>
    <lcf76f155ced4ddcb4097134ff3c332f xmlns="624f20e9-0351-4655-b3f0-0de013915a5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bb6160ea289a5650c2b9b79e5256041c">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3ec809fc5532f80e3e510042c088a445"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82161-0E3E-46E5-AC8B-E6C2B72D0CBB}"/>
</file>

<file path=customXml/itemProps2.xml><?xml version="1.0" encoding="utf-8"?>
<ds:datastoreItem xmlns:ds="http://schemas.openxmlformats.org/officeDocument/2006/customXml" ds:itemID="{1C012516-DCC8-44E9-B934-DDF57A1DE73D}"/>
</file>

<file path=customXml/itemProps3.xml><?xml version="1.0" encoding="utf-8"?>
<ds:datastoreItem xmlns:ds="http://schemas.openxmlformats.org/officeDocument/2006/customXml" ds:itemID="{F24046CA-B551-432C-B9D6-B9E756CD5AD2}"/>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Washington State Housing Finance Commission</dc:creator>
  <cp:keywords/>
  <dc:description/>
  <cp:lastModifiedBy>Raymond Han</cp:lastModifiedBy>
  <cp:revision/>
  <dcterms:created xsi:type="dcterms:W3CDTF">2009-05-18T15:05:09Z</dcterms:created>
  <dcterms:modified xsi:type="dcterms:W3CDTF">2026-08-21T21:01:02Z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0x01010012258C5695E7F54994A1F40DF586AF80</vt:lpwstr>
  </property>
  <property fmtid="{D5CDD505-2E9C-101B-9397-08002B2CF9AE}" pid="3" name="ComplianceAssetId">
    <vt:lpwstr/>
  </property>
  <property fmtid="{D5CDD505-2E9C-101B-9397-08002B2CF9AE}" pid="4" name="_ExtendedDescription">
    <vt:lpwstr/>
  </property>
  <property fmtid="{D5CDD505-2E9C-101B-9397-08002B2CF9AE}" pid="5" name="MediaServiceImageTags">
    <vt:lpwstr/>
  </property>
</Properties>
</file>