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4"/>
  <workbookPr codeName="ThisWorkbook" defaultThemeVersion="124226"/>
  <mc:AlternateContent xmlns:mc="http://schemas.openxmlformats.org/markup-compatibility/2006">
    <mc:Choice Requires="x15">
      <x15ac:absPath xmlns:x15ac="http://schemas.microsoft.com/office/spreadsheetml/2010/11/ac" url="https://wshfc1.sharepoint.com/sites/MHCF/Shared Documents/9 Percent/2025 9pct Application/Drafts/3. 2025 General Application Forms/"/>
    </mc:Choice>
  </mc:AlternateContent>
  <xr:revisionPtr revIDLastSave="286" documentId="8_{15E0A09D-F298-40FF-919B-1EB142163413}" xr6:coauthVersionLast="47" xr6:coauthVersionMax="47" xr10:uidLastSave="{CA7A0B05-B44D-4A3C-A0F0-581A097CAC27}"/>
  <bookViews>
    <workbookView xWindow="29130" yWindow="1260" windowWidth="25815" windowHeight="13290" activeTab="2" xr2:uid="{3ED760E7-F010-4DBA-97EC-E1A753825AFA}"/>
  </bookViews>
  <sheets>
    <sheet name="LIHTC Scoring" sheetId="9" r:id="rId1"/>
    <sheet name="_OtherList" sheetId="25" state="hidden" r:id="rId2"/>
    <sheet name="_ScoringList" sheetId="10" r:id="rId3"/>
    <sheet name="_ScoringList_SetAside" sheetId="26" state="hidden" r:id="rId4"/>
    <sheet name="LIHTC Rents" sheetId="19" r:id="rId5"/>
    <sheet name="TDC Limit" sheetId="5" r:id="rId6"/>
    <sheet name="Rents Insert" sheetId="22" state="hidden" r:id="rId7"/>
    <sheet name="LIHTC Pro Forma" sheetId="21" r:id="rId8"/>
    <sheet name="Pro Forma Insert" sheetId="23" state="hidden" r:id="rId9"/>
    <sheet name="OPF YbY Insert" sheetId="24" state="hidden" r:id="rId10"/>
    <sheet name="Applicable Fraction" sheetId="8" r:id="rId11"/>
    <sheet name="Acquisition Credit" sheetId="11" r:id="rId12"/>
    <sheet name="Historic TCs" sheetId="13" r:id="rId13"/>
    <sheet name="Admin Requirements" sheetId="6" r:id="rId14"/>
    <sheet name="Signature Page" sheetId="7" state="hidden" r:id="rId15"/>
  </sheets>
  <externalReferences>
    <externalReference r:id="rId16"/>
  </externalReferences>
  <definedNames>
    <definedName name="credit_limits">_ScoringList!$B$192:$B$192</definedName>
    <definedName name="DevFees">_ScoringList!$B$195:$B$201</definedName>
    <definedName name="eligible_tribes">_ScoringList!$B$215:$B$230</definedName>
    <definedName name="energyEfficiency">_ScoringList!$B$394:$B$395</definedName>
    <definedName name="ETO">_ScoringList!$B$406:$B$407</definedName>
    <definedName name="federal_funding_sources">_ScoringList!$B$176:$B$182</definedName>
    <definedName name="FunderType">[1]Under_the_Hood!$C$15:$C$17</definedName>
    <definedName name="FundingType">[1]Under_the_Hood!$C$9:$C$11</definedName>
    <definedName name="higher_income">_ScoringList!$B$2:$B$19</definedName>
    <definedName name="Historic">_ScoringList!$B$208:$B$210</definedName>
    <definedName name="Homeless75">_ScoringList!$B$122:$B$124</definedName>
    <definedName name="in_within">_ScoringList!$B$252:$B$255</definedName>
    <definedName name="Inc_Higher">_ScoringList!$B$22:$B$39</definedName>
    <definedName name="Inc_Lower">_ScoringList!$B$66:$B$83</definedName>
    <definedName name="Inc_percent">_ScoringList!$B$85:$B$94</definedName>
    <definedName name="KC_HTF">_ScoringList!$B$184:$B$186</definedName>
    <definedName name="KC_only">_ScoringList!$B$240:$B$243</definedName>
    <definedName name="KC_OppArea">_ScoringList!$B$246:$B$249</definedName>
    <definedName name="local_funding_counties">_ScoringList!$B$143:$B$150</definedName>
    <definedName name="local_funding_sources">_ScoringList!$B$153:$B$165</definedName>
    <definedName name="local_funding_types">_ScoringList!$B$168:$B$174</definedName>
    <definedName name="location_eff">_ScoringList!$B$234:$B$237</definedName>
    <definedName name="lower_income">_ScoringList!$B$41:$B$64</definedName>
    <definedName name="npDonation">_ScoringList!$B$388:$B$390</definedName>
    <definedName name="NPSponsor">_ScoringList!$B$374:$B$377</definedName>
    <definedName name="PBRA_units">_ScoringList!$B$188:$B$191</definedName>
    <definedName name="_xlnm.Print_Area" localSheetId="11">'Acquisition Credit'!$A$1:$I$38</definedName>
    <definedName name="_xlnm.Print_Area" localSheetId="13">'Admin Requirements'!$A$1:$J$41</definedName>
    <definedName name="_xlnm.Print_Area" localSheetId="10">'Applicable Fraction'!$A$1:$L$20</definedName>
    <definedName name="_xlnm.Print_Area" localSheetId="7">'LIHTC Pro Forma'!$A$1:$O$140</definedName>
    <definedName name="_xlnm.Print_Area" localSheetId="4">'LIHTC Rents'!$A$1:$L$18</definedName>
    <definedName name="_xlnm.Print_Area" localSheetId="0">'LIHTC Scoring'!$A$1:$M$242</definedName>
    <definedName name="_xlnm.Print_Area" localSheetId="5">'TDC Limit'!$A$1:$N$51</definedName>
    <definedName name="SpecNeeds20">_ScoringList!$B$133:$B$140</definedName>
    <definedName name="TDC_limit">_ScoringList!$B$381:$B$382</definedName>
    <definedName name="Years">_ScoringList!$B$97:$B$119</definedName>
    <definedName name="Z_1B6CD137_2613_4D41_AC2A_F2F894E3C087_.wvu.PrintArea" localSheetId="4" hidden="1">'LIHTC Rents'!$A$1:$M$19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112" i="9" l="1"/>
  <c r="M208" i="9"/>
  <c r="M202" i="9"/>
  <c r="M215" i="9"/>
  <c r="C3" i="22" l="1"/>
  <c r="C4" i="22"/>
  <c r="C5" i="22"/>
  <c r="C6" i="22"/>
  <c r="C7" i="22"/>
  <c r="C8" i="22"/>
  <c r="C9" i="22"/>
  <c r="C2" i="22"/>
  <c r="H19" i="8" l="1"/>
  <c r="E19" i="8"/>
  <c r="E8" i="8"/>
  <c r="E9" i="8"/>
  <c r="E10" i="8"/>
  <c r="E11" i="8"/>
  <c r="E12" i="8"/>
  <c r="E13" i="8"/>
  <c r="E14" i="8"/>
  <c r="E15" i="8"/>
  <c r="E16" i="8"/>
  <c r="E17" i="8"/>
  <c r="E18" i="8"/>
  <c r="E7" i="8"/>
  <c r="H45" i="21"/>
  <c r="L102" i="21"/>
  <c r="H107" i="21"/>
  <c r="I97" i="21"/>
  <c r="I113" i="21"/>
  <c r="J113" i="21" s="1"/>
  <c r="K113" i="21" s="1"/>
  <c r="L113" i="21" s="1"/>
  <c r="M113" i="21" s="1"/>
  <c r="N113" i="21" s="1"/>
  <c r="I114" i="21"/>
  <c r="J114" i="21" s="1"/>
  <c r="K114" i="21" s="1"/>
  <c r="L114" i="21" s="1"/>
  <c r="M114" i="21" s="1"/>
  <c r="N114" i="21" s="1"/>
  <c r="H114" i="21"/>
  <c r="H113" i="21"/>
  <c r="G114" i="21"/>
  <c r="G113" i="21"/>
  <c r="J47" i="21"/>
  <c r="K47" i="21"/>
  <c r="L47" i="21"/>
  <c r="M47" i="21"/>
  <c r="N47" i="21"/>
  <c r="J48" i="21"/>
  <c r="K48" i="21"/>
  <c r="L48" i="21"/>
  <c r="M48" i="21"/>
  <c r="N48" i="21"/>
  <c r="I48" i="21"/>
  <c r="I47" i="21"/>
  <c r="I16" i="21" l="1"/>
  <c r="J16" i="21" s="1"/>
  <c r="K16" i="21" s="1"/>
  <c r="L16" i="21" s="1"/>
  <c r="M16" i="21" s="1"/>
  <c r="N16" i="21" s="1"/>
  <c r="G82" i="21" s="1"/>
  <c r="H82" i="21" s="1"/>
  <c r="I82" i="21" s="1"/>
  <c r="J82" i="21" s="1"/>
  <c r="K82" i="21" s="1"/>
  <c r="L82" i="21" s="1"/>
  <c r="M82" i="21" s="1"/>
  <c r="N82" i="21" s="1"/>
  <c r="I15" i="21"/>
  <c r="J15" i="21" s="1"/>
  <c r="K15" i="21" s="1"/>
  <c r="L15" i="21" s="1"/>
  <c r="M15" i="21" s="1"/>
  <c r="N15" i="21" s="1"/>
  <c r="G81" i="21" s="1"/>
  <c r="H81" i="21" s="1"/>
  <c r="I81" i="21" s="1"/>
  <c r="J81" i="21" s="1"/>
  <c r="K81" i="21" s="1"/>
  <c r="L81" i="21" s="1"/>
  <c r="M81" i="21" s="1"/>
  <c r="N81" i="21" s="1"/>
  <c r="M22" i="5" l="1"/>
  <c r="L22" i="5"/>
  <c r="I22" i="5"/>
  <c r="H22" i="5"/>
  <c r="G22" i="5"/>
  <c r="M19" i="5"/>
  <c r="L19" i="5"/>
  <c r="I19" i="5"/>
  <c r="H19" i="5"/>
  <c r="G19" i="5"/>
  <c r="G21" i="5" s="1"/>
  <c r="O17" i="9"/>
  <c r="D17" i="9" s="1" a="1"/>
  <c r="D17" i="9" s="1"/>
  <c r="M14" i="9"/>
  <c r="M195" i="9"/>
  <c r="M189" i="9" a="1"/>
  <c r="M189" i="9" s="1"/>
  <c r="G194" i="9"/>
  <c r="M182" i="9"/>
  <c r="M175" i="9"/>
  <c r="M154" i="9"/>
  <c r="M148" i="9"/>
  <c r="M125" i="9"/>
  <c r="M119" i="9"/>
  <c r="K87" i="9"/>
  <c r="K89" i="9" s="1"/>
  <c r="M63" i="9"/>
  <c r="M28" i="9"/>
  <c r="M161" i="9"/>
  <c r="M168" i="9"/>
  <c r="L146" i="9"/>
  <c r="M137" i="9" s="1"/>
  <c r="O40" i="9"/>
  <c r="O47" i="9"/>
  <c r="O55" i="9"/>
  <c r="O53" i="9"/>
  <c r="O22" i="5" l="1"/>
  <c r="O57" i="9"/>
  <c r="M34" i="9" s="1" a="1"/>
  <c r="M34" i="9" s="1"/>
  <c r="B3" i="22" l="1"/>
  <c r="D3" i="22"/>
  <c r="E3" i="22"/>
  <c r="F3" i="22"/>
  <c r="G3" i="22"/>
  <c r="H3" i="22"/>
  <c r="B4" i="22"/>
  <c r="D4" i="22"/>
  <c r="E4" i="22"/>
  <c r="F4" i="22"/>
  <c r="G4" i="22"/>
  <c r="H4" i="22"/>
  <c r="B5" i="22"/>
  <c r="D5" i="22"/>
  <c r="E5" i="22"/>
  <c r="F5" i="22"/>
  <c r="G5" i="22"/>
  <c r="H5" i="22"/>
  <c r="I5" i="22"/>
  <c r="B6" i="22"/>
  <c r="D6" i="22"/>
  <c r="E6" i="22"/>
  <c r="F6" i="22"/>
  <c r="G6" i="22"/>
  <c r="H6" i="22"/>
  <c r="I6" i="22"/>
  <c r="B7" i="22"/>
  <c r="D7" i="22"/>
  <c r="E7" i="22"/>
  <c r="F7" i="22"/>
  <c r="G7" i="22"/>
  <c r="H7" i="22"/>
  <c r="I7" i="22"/>
  <c r="B8" i="22"/>
  <c r="D8" i="22"/>
  <c r="E8" i="22"/>
  <c r="F8" i="22"/>
  <c r="G8" i="22"/>
  <c r="H8" i="22"/>
  <c r="I8" i="22"/>
  <c r="B9" i="22"/>
  <c r="D9" i="22"/>
  <c r="E9" i="22"/>
  <c r="F9" i="22"/>
  <c r="G9" i="22"/>
  <c r="H9" i="22"/>
  <c r="I9" i="22"/>
  <c r="K99" i="9" l="1"/>
  <c r="K101" i="9" s="1"/>
  <c r="M95" i="9" s="1"/>
  <c r="T2" i="23"/>
  <c r="S2" i="23"/>
  <c r="R2" i="23"/>
  <c r="Q2" i="23"/>
  <c r="P2" i="23"/>
  <c r="O2" i="23"/>
  <c r="N2" i="23"/>
  <c r="M2" i="23"/>
  <c r="L2" i="23"/>
  <c r="K2" i="23"/>
  <c r="AK8" i="24"/>
  <c r="AK7" i="24"/>
  <c r="AK6" i="24"/>
  <c r="AK5" i="24"/>
  <c r="AK4" i="24"/>
  <c r="AK3" i="24"/>
  <c r="AK2" i="24"/>
  <c r="AK16" i="24"/>
  <c r="AK15" i="24"/>
  <c r="AK14" i="24"/>
  <c r="AK13" i="24"/>
  <c r="AK12" i="24"/>
  <c r="AK11" i="24"/>
  <c r="AK10" i="24"/>
  <c r="AK9" i="24"/>
  <c r="AJ16" i="24"/>
  <c r="AJ15" i="24"/>
  <c r="AJ14" i="24"/>
  <c r="AJ13" i="24"/>
  <c r="AJ12" i="24"/>
  <c r="AJ11" i="24"/>
  <c r="AJ10" i="24"/>
  <c r="AJ9" i="24"/>
  <c r="AI16" i="24"/>
  <c r="AI15" i="24"/>
  <c r="AI14" i="24"/>
  <c r="AI13" i="24"/>
  <c r="AI12" i="24"/>
  <c r="AI11" i="24"/>
  <c r="AI10" i="24"/>
  <c r="AI9" i="24"/>
  <c r="AH16" i="24"/>
  <c r="AH15" i="24"/>
  <c r="AH14" i="24"/>
  <c r="AH13" i="24"/>
  <c r="AH12" i="24"/>
  <c r="AH11" i="24"/>
  <c r="AH10" i="24"/>
  <c r="AH9" i="24"/>
  <c r="AG16" i="24"/>
  <c r="AG15" i="24"/>
  <c r="AG14" i="24"/>
  <c r="AG13" i="24"/>
  <c r="AG12" i="24"/>
  <c r="AG11" i="24"/>
  <c r="AG10" i="24"/>
  <c r="AG9" i="24"/>
  <c r="AJ8" i="24"/>
  <c r="AJ7" i="24"/>
  <c r="AJ6" i="24"/>
  <c r="AJ5" i="24"/>
  <c r="AJ4" i="24"/>
  <c r="AJ3" i="24"/>
  <c r="AJ2" i="24"/>
  <c r="AI7" i="24"/>
  <c r="AI8" i="24"/>
  <c r="AI6" i="24"/>
  <c r="AI5" i="24"/>
  <c r="AI4" i="24"/>
  <c r="AI3" i="24"/>
  <c r="AI2" i="24"/>
  <c r="AH8" i="24"/>
  <c r="AH7" i="24"/>
  <c r="AH6" i="24"/>
  <c r="AH5" i="24"/>
  <c r="AH4" i="24"/>
  <c r="AH3" i="24"/>
  <c r="AH2" i="24"/>
  <c r="AG8" i="24"/>
  <c r="AG7" i="24"/>
  <c r="AG6" i="24"/>
  <c r="AG5" i="24"/>
  <c r="AG4" i="24"/>
  <c r="AG3" i="24"/>
  <c r="AG2" i="24"/>
  <c r="AD16" i="24"/>
  <c r="AD15" i="24"/>
  <c r="AD14" i="24"/>
  <c r="AD13" i="24"/>
  <c r="AD12" i="24"/>
  <c r="AD11" i="24"/>
  <c r="AD10" i="24"/>
  <c r="AD9" i="24"/>
  <c r="AD8" i="24"/>
  <c r="AD7" i="24"/>
  <c r="AD6" i="24"/>
  <c r="AD5" i="24"/>
  <c r="AD4" i="24"/>
  <c r="AD3" i="24"/>
  <c r="AD2" i="24"/>
  <c r="AC16" i="24"/>
  <c r="AC15" i="24"/>
  <c r="AC14" i="24"/>
  <c r="AC13" i="24"/>
  <c r="AC12" i="24"/>
  <c r="AC11" i="24"/>
  <c r="AC10" i="24"/>
  <c r="AC9" i="24"/>
  <c r="AB16" i="24"/>
  <c r="AB15" i="24"/>
  <c r="AB14" i="24"/>
  <c r="AB13" i="24"/>
  <c r="AB12" i="24"/>
  <c r="AB11" i="24"/>
  <c r="AB10" i="24"/>
  <c r="AB9" i="24"/>
  <c r="AC8" i="24"/>
  <c r="AC7" i="24"/>
  <c r="AC6" i="24"/>
  <c r="AC5" i="24"/>
  <c r="AC4" i="24"/>
  <c r="AC3" i="24"/>
  <c r="AC2" i="24"/>
  <c r="AB8" i="24"/>
  <c r="AB7" i="24"/>
  <c r="AB6" i="24"/>
  <c r="AB5" i="24"/>
  <c r="AB4" i="24"/>
  <c r="AB3" i="24"/>
  <c r="AB2" i="24"/>
  <c r="AA2" i="24"/>
  <c r="Z2" i="24"/>
  <c r="Y2" i="24"/>
  <c r="X2" i="24"/>
  <c r="W2" i="24"/>
  <c r="V2" i="24"/>
  <c r="U2" i="24"/>
  <c r="T2" i="24"/>
  <c r="S2" i="24"/>
  <c r="R2" i="24"/>
  <c r="Q2" i="24"/>
  <c r="P2" i="24"/>
  <c r="O2" i="24"/>
  <c r="N2" i="24"/>
  <c r="M2" i="24"/>
  <c r="L2" i="24"/>
  <c r="K2" i="24"/>
  <c r="J2" i="24"/>
  <c r="I2" i="24"/>
  <c r="H2" i="24"/>
  <c r="G2" i="24"/>
  <c r="F2" i="24"/>
  <c r="E2" i="24"/>
  <c r="D16" i="24"/>
  <c r="D15" i="24"/>
  <c r="D14" i="24"/>
  <c r="D13" i="24"/>
  <c r="D12" i="24"/>
  <c r="D11" i="24"/>
  <c r="D10" i="24"/>
  <c r="D9" i="24"/>
  <c r="C16" i="24"/>
  <c r="C15" i="24"/>
  <c r="C14" i="24"/>
  <c r="C13" i="24"/>
  <c r="C12" i="24"/>
  <c r="C11" i="24"/>
  <c r="C10" i="24"/>
  <c r="C9" i="24"/>
  <c r="D8" i="24"/>
  <c r="D7" i="24"/>
  <c r="D6" i="24"/>
  <c r="D5" i="24"/>
  <c r="D4" i="24"/>
  <c r="D3" i="24"/>
  <c r="D2" i="24"/>
  <c r="C8" i="24"/>
  <c r="C7" i="24"/>
  <c r="C6" i="24"/>
  <c r="C5" i="24"/>
  <c r="C4" i="24"/>
  <c r="C3" i="24"/>
  <c r="C2" i="24"/>
  <c r="J2" i="23"/>
  <c r="I2" i="23"/>
  <c r="E2" i="23"/>
  <c r="G2" i="23"/>
  <c r="F2" i="23"/>
  <c r="H2" i="23"/>
  <c r="C2" i="23"/>
  <c r="D2" i="23"/>
  <c r="B2" i="23"/>
  <c r="H2" i="22"/>
  <c r="F2" i="22"/>
  <c r="D2" i="22"/>
  <c r="E2" i="22"/>
  <c r="G2" i="22"/>
  <c r="B2" i="22"/>
  <c r="M29" i="5"/>
  <c r="C82" i="21"/>
  <c r="C81" i="21"/>
  <c r="N136" i="21"/>
  <c r="M136" i="21"/>
  <c r="L136" i="21"/>
  <c r="K136" i="21"/>
  <c r="J136" i="21"/>
  <c r="I136" i="21"/>
  <c r="H136" i="21"/>
  <c r="G136" i="21"/>
  <c r="H71" i="21"/>
  <c r="N71" i="21"/>
  <c r="M71" i="21"/>
  <c r="L71" i="21"/>
  <c r="K71" i="21"/>
  <c r="J71" i="21"/>
  <c r="I71" i="21"/>
  <c r="I21" i="5"/>
  <c r="L21" i="5"/>
  <c r="M21" i="5"/>
  <c r="H21" i="5"/>
  <c r="G125" i="21"/>
  <c r="M115" i="21"/>
  <c r="G115" i="21"/>
  <c r="N125" i="21"/>
  <c r="M125" i="21"/>
  <c r="L125" i="21"/>
  <c r="K125" i="21"/>
  <c r="J125" i="21"/>
  <c r="I125" i="21"/>
  <c r="H125" i="21"/>
  <c r="N115" i="21"/>
  <c r="L115" i="21"/>
  <c r="K115" i="21"/>
  <c r="J115" i="21"/>
  <c r="I115" i="21"/>
  <c r="H115" i="21"/>
  <c r="H59" i="21"/>
  <c r="H49" i="21"/>
  <c r="H50" i="21" s="1"/>
  <c r="I29" i="21"/>
  <c r="J29" i="21" s="1"/>
  <c r="K29" i="21" s="1"/>
  <c r="L29" i="21" s="1"/>
  <c r="M29" i="21" s="1"/>
  <c r="N29" i="21" s="1"/>
  <c r="G95" i="21" s="1"/>
  <c r="H95" i="21" s="1"/>
  <c r="I95" i="21" s="1"/>
  <c r="J95" i="21" s="1"/>
  <c r="K95" i="21" s="1"/>
  <c r="L95" i="21" s="1"/>
  <c r="M95" i="21" s="1"/>
  <c r="N95" i="21" s="1"/>
  <c r="I25" i="21"/>
  <c r="J25" i="21" s="1"/>
  <c r="K25" i="21" s="1"/>
  <c r="I26" i="21"/>
  <c r="J26" i="21" s="1"/>
  <c r="K26" i="21" s="1"/>
  <c r="L26" i="21" s="1"/>
  <c r="M26" i="21" s="1"/>
  <c r="N26" i="21" s="1"/>
  <c r="G92" i="21" s="1"/>
  <c r="H92" i="21" s="1"/>
  <c r="I92" i="21" s="1"/>
  <c r="J92" i="21" s="1"/>
  <c r="K92" i="21" s="1"/>
  <c r="L92" i="21" s="1"/>
  <c r="M92" i="21" s="1"/>
  <c r="N92" i="21" s="1"/>
  <c r="I27" i="21"/>
  <c r="J27" i="21" s="1"/>
  <c r="K27" i="21" s="1"/>
  <c r="L27" i="21" s="1"/>
  <c r="M27" i="21" s="1"/>
  <c r="N27" i="21" s="1"/>
  <c r="G93" i="21" s="1"/>
  <c r="H93" i="21" s="1"/>
  <c r="I93" i="21" s="1"/>
  <c r="J93" i="21" s="1"/>
  <c r="K93" i="21" s="1"/>
  <c r="L93" i="21" s="1"/>
  <c r="M93" i="21" s="1"/>
  <c r="N93" i="21" s="1"/>
  <c r="I28" i="21"/>
  <c r="J28" i="21" s="1"/>
  <c r="K28" i="21" s="1"/>
  <c r="L28" i="21" s="1"/>
  <c r="M28" i="21" s="1"/>
  <c r="N28" i="21" s="1"/>
  <c r="G94" i="21" s="1"/>
  <c r="H94" i="21" s="1"/>
  <c r="I94" i="21" s="1"/>
  <c r="J94" i="21" s="1"/>
  <c r="K94" i="21" s="1"/>
  <c r="L94" i="21" s="1"/>
  <c r="M94" i="21" s="1"/>
  <c r="N94" i="21" s="1"/>
  <c r="I30" i="21"/>
  <c r="J30" i="21" s="1"/>
  <c r="K30" i="21" s="1"/>
  <c r="L30" i="21" s="1"/>
  <c r="M30" i="21" s="1"/>
  <c r="N30" i="21" s="1"/>
  <c r="G96" i="21" s="1"/>
  <c r="H96" i="21" s="1"/>
  <c r="I96" i="21" s="1"/>
  <c r="J96" i="21" s="1"/>
  <c r="K96" i="21" s="1"/>
  <c r="L96" i="21" s="1"/>
  <c r="M96" i="21" s="1"/>
  <c r="N96" i="21" s="1"/>
  <c r="I31" i="21"/>
  <c r="J31" i="21" s="1"/>
  <c r="K31" i="21" s="1"/>
  <c r="L31" i="21" s="1"/>
  <c r="M31" i="21" s="1"/>
  <c r="N31" i="21" s="1"/>
  <c r="G97" i="21" s="1"/>
  <c r="H97" i="21" s="1"/>
  <c r="J97" i="21" s="1"/>
  <c r="K97" i="21" s="1"/>
  <c r="L97" i="21" s="1"/>
  <c r="M97" i="21" s="1"/>
  <c r="N97" i="21" s="1"/>
  <c r="I32" i="21"/>
  <c r="J32" i="21" s="1"/>
  <c r="K32" i="21" s="1"/>
  <c r="L32" i="21" s="1"/>
  <c r="M32" i="21" s="1"/>
  <c r="N32" i="21" s="1"/>
  <c r="G98" i="21" s="1"/>
  <c r="H98" i="21" s="1"/>
  <c r="I98" i="21" s="1"/>
  <c r="J98" i="21" s="1"/>
  <c r="K98" i="21" s="1"/>
  <c r="L98" i="21" s="1"/>
  <c r="M98" i="21" s="1"/>
  <c r="N98" i="21" s="1"/>
  <c r="I33" i="21"/>
  <c r="J33" i="21" s="1"/>
  <c r="K33" i="21" s="1"/>
  <c r="L33" i="21" s="1"/>
  <c r="M33" i="21" s="1"/>
  <c r="N33" i="21" s="1"/>
  <c r="G99" i="21" s="1"/>
  <c r="H99" i="21" s="1"/>
  <c r="I99" i="21" s="1"/>
  <c r="J99" i="21" s="1"/>
  <c r="K99" i="21" s="1"/>
  <c r="L99" i="21" s="1"/>
  <c r="M99" i="21" s="1"/>
  <c r="N99" i="21" s="1"/>
  <c r="I34" i="21"/>
  <c r="J34" i="21" s="1"/>
  <c r="K34" i="21" s="1"/>
  <c r="L34" i="21" s="1"/>
  <c r="M34" i="21" s="1"/>
  <c r="N34" i="21" s="1"/>
  <c r="G100" i="21" s="1"/>
  <c r="H100" i="21" s="1"/>
  <c r="I100" i="21" s="1"/>
  <c r="J100" i="21" s="1"/>
  <c r="K100" i="21" s="1"/>
  <c r="L100" i="21" s="1"/>
  <c r="M100" i="21" s="1"/>
  <c r="N100" i="21" s="1"/>
  <c r="I35" i="21"/>
  <c r="J35" i="21" s="1"/>
  <c r="K35" i="21" s="1"/>
  <c r="L35" i="21" s="1"/>
  <c r="M35" i="21" s="1"/>
  <c r="N35" i="21" s="1"/>
  <c r="G101" i="21" s="1"/>
  <c r="H101" i="21" s="1"/>
  <c r="I101" i="21" s="1"/>
  <c r="J101" i="21" s="1"/>
  <c r="K101" i="21" s="1"/>
  <c r="L101" i="21" s="1"/>
  <c r="M101" i="21" s="1"/>
  <c r="N101" i="21" s="1"/>
  <c r="I36" i="21"/>
  <c r="J36" i="21" s="1"/>
  <c r="K36" i="21" s="1"/>
  <c r="L36" i="21" s="1"/>
  <c r="M36" i="21" s="1"/>
  <c r="N36" i="21" s="1"/>
  <c r="G102" i="21" s="1"/>
  <c r="H102" i="21" s="1"/>
  <c r="I102" i="21" s="1"/>
  <c r="J102" i="21" s="1"/>
  <c r="K102" i="21" s="1"/>
  <c r="M102" i="21" s="1"/>
  <c r="N102" i="21" s="1"/>
  <c r="I37" i="21"/>
  <c r="J37" i="21" s="1"/>
  <c r="K37" i="21" s="1"/>
  <c r="L37" i="21" s="1"/>
  <c r="M37" i="21" s="1"/>
  <c r="N37" i="21" s="1"/>
  <c r="G103" i="21" s="1"/>
  <c r="H103" i="21" s="1"/>
  <c r="I103" i="21" s="1"/>
  <c r="J103" i="21" s="1"/>
  <c r="K103" i="21" s="1"/>
  <c r="L103" i="21" s="1"/>
  <c r="M103" i="21" s="1"/>
  <c r="N103" i="21" s="1"/>
  <c r="I38" i="21"/>
  <c r="J38" i="21" s="1"/>
  <c r="K38" i="21" s="1"/>
  <c r="L38" i="21" s="1"/>
  <c r="M38" i="21" s="1"/>
  <c r="N38" i="21" s="1"/>
  <c r="G104" i="21" s="1"/>
  <c r="H104" i="21" s="1"/>
  <c r="I104" i="21" s="1"/>
  <c r="J104" i="21" s="1"/>
  <c r="K104" i="21" s="1"/>
  <c r="L104" i="21" s="1"/>
  <c r="M104" i="21" s="1"/>
  <c r="N104" i="21" s="1"/>
  <c r="I39" i="21"/>
  <c r="J39" i="21" s="1"/>
  <c r="K39" i="21" s="1"/>
  <c r="L39" i="21" s="1"/>
  <c r="M39" i="21" s="1"/>
  <c r="N39" i="21" s="1"/>
  <c r="G105" i="21" s="1"/>
  <c r="H105" i="21" s="1"/>
  <c r="I105" i="21" s="1"/>
  <c r="J105" i="21" s="1"/>
  <c r="K105" i="21" s="1"/>
  <c r="L105" i="21" s="1"/>
  <c r="M105" i="21" s="1"/>
  <c r="N105" i="21" s="1"/>
  <c r="I40" i="21"/>
  <c r="J40" i="21" s="1"/>
  <c r="K40" i="21" s="1"/>
  <c r="L40" i="21" s="1"/>
  <c r="M40" i="21" s="1"/>
  <c r="N40" i="21" s="1"/>
  <c r="G106" i="21" s="1"/>
  <c r="H106" i="21" s="1"/>
  <c r="I106" i="21" s="1"/>
  <c r="J106" i="21" s="1"/>
  <c r="K106" i="21" s="1"/>
  <c r="L106" i="21" s="1"/>
  <c r="M106" i="21" s="1"/>
  <c r="N106" i="21" s="1"/>
  <c r="I41" i="21"/>
  <c r="J41" i="21" s="1"/>
  <c r="K41" i="21" s="1"/>
  <c r="L41" i="21" s="1"/>
  <c r="M41" i="21" s="1"/>
  <c r="N41" i="21" s="1"/>
  <c r="G107" i="21" s="1"/>
  <c r="I107" i="21" s="1"/>
  <c r="J107" i="21" s="1"/>
  <c r="K107" i="21" s="1"/>
  <c r="L107" i="21" s="1"/>
  <c r="M107" i="21" s="1"/>
  <c r="N107" i="21" s="1"/>
  <c r="I42" i="21"/>
  <c r="J42" i="21" s="1"/>
  <c r="K42" i="21" s="1"/>
  <c r="L42" i="21" s="1"/>
  <c r="M42" i="21" s="1"/>
  <c r="N42" i="21" s="1"/>
  <c r="G108" i="21" s="1"/>
  <c r="H108" i="21" s="1"/>
  <c r="I108" i="21" s="1"/>
  <c r="J108" i="21" s="1"/>
  <c r="K108" i="21" s="1"/>
  <c r="L108" i="21" s="1"/>
  <c r="M108" i="21" s="1"/>
  <c r="N108" i="21" s="1"/>
  <c r="I43" i="21"/>
  <c r="J43" i="21" s="1"/>
  <c r="K43" i="21" s="1"/>
  <c r="L43" i="21" s="1"/>
  <c r="M43" i="21" s="1"/>
  <c r="N43" i="21" s="1"/>
  <c r="G109" i="21" s="1"/>
  <c r="H109" i="21" s="1"/>
  <c r="I109" i="21" s="1"/>
  <c r="J109" i="21" s="1"/>
  <c r="K109" i="21" s="1"/>
  <c r="L109" i="21" s="1"/>
  <c r="M109" i="21" s="1"/>
  <c r="N109" i="21" s="1"/>
  <c r="I44" i="21"/>
  <c r="J44" i="21" s="1"/>
  <c r="K44" i="21" s="1"/>
  <c r="L44" i="21" s="1"/>
  <c r="M44" i="21" s="1"/>
  <c r="N44" i="21" s="1"/>
  <c r="G110" i="21" s="1"/>
  <c r="H110" i="21" s="1"/>
  <c r="I110" i="21" s="1"/>
  <c r="J110" i="21" s="1"/>
  <c r="K110" i="21" s="1"/>
  <c r="L110" i="21" s="1"/>
  <c r="M110" i="21" s="1"/>
  <c r="N110" i="21" s="1"/>
  <c r="I24" i="21"/>
  <c r="N59" i="21"/>
  <c r="M59" i="21"/>
  <c r="L59" i="21"/>
  <c r="K59" i="21"/>
  <c r="J59" i="21"/>
  <c r="I59" i="21"/>
  <c r="N49" i="21"/>
  <c r="M49" i="21"/>
  <c r="L49" i="21"/>
  <c r="K49" i="21"/>
  <c r="J49" i="21"/>
  <c r="I49" i="21"/>
  <c r="D16" i="19"/>
  <c r="I26" i="9"/>
  <c r="I109" i="9" s="1"/>
  <c r="I110" i="9" s="1"/>
  <c r="M103" i="9" s="1"/>
  <c r="I8" i="8"/>
  <c r="I9" i="8"/>
  <c r="I10" i="8"/>
  <c r="I11" i="8"/>
  <c r="I12" i="8"/>
  <c r="I13" i="8"/>
  <c r="I14" i="8"/>
  <c r="I15" i="8"/>
  <c r="I16" i="8"/>
  <c r="I17" i="8"/>
  <c r="I18" i="8"/>
  <c r="C19" i="8"/>
  <c r="G19" i="8"/>
  <c r="F19" i="8"/>
  <c r="H18" i="8"/>
  <c r="H17" i="8"/>
  <c r="H16" i="8"/>
  <c r="H15" i="8"/>
  <c r="H14" i="8"/>
  <c r="H13" i="8"/>
  <c r="H12" i="8"/>
  <c r="H11" i="8"/>
  <c r="H10" i="8"/>
  <c r="H9" i="8"/>
  <c r="H8" i="8"/>
  <c r="H7" i="8"/>
  <c r="H8" i="19"/>
  <c r="H15" i="19"/>
  <c r="J15" i="19" s="1"/>
  <c r="K15" i="19" s="1"/>
  <c r="H14" i="19"/>
  <c r="J14" i="19" s="1"/>
  <c r="K14" i="19" s="1"/>
  <c r="H13" i="19"/>
  <c r="J13" i="19"/>
  <c r="K13" i="19" s="1"/>
  <c r="H12" i="19"/>
  <c r="J12" i="19" s="1"/>
  <c r="K12" i="19" s="1"/>
  <c r="H11" i="19"/>
  <c r="J11" i="19"/>
  <c r="K11" i="19"/>
  <c r="H10" i="19"/>
  <c r="J10" i="19" s="1"/>
  <c r="K10" i="19" s="1"/>
  <c r="I4" i="22" s="1"/>
  <c r="H9" i="19"/>
  <c r="J9" i="19"/>
  <c r="K9" i="19" s="1"/>
  <c r="I3" i="22" s="1"/>
  <c r="C21" i="13"/>
  <c r="C20" i="13"/>
  <c r="C17" i="13"/>
  <c r="C18" i="13" s="1"/>
  <c r="C16" i="13"/>
  <c r="C6" i="13"/>
  <c r="C10" i="13"/>
  <c r="C12" i="13" s="1"/>
  <c r="C14" i="13" s="1"/>
  <c r="D19" i="8"/>
  <c r="I19" i="8"/>
  <c r="I7" i="8"/>
  <c r="M23" i="5" l="1"/>
  <c r="I227" i="9" s="1"/>
  <c r="J8" i="19"/>
  <c r="K8" i="19" s="1"/>
  <c r="K16" i="19" s="1"/>
  <c r="H14" i="21" s="1"/>
  <c r="G48" i="21"/>
  <c r="G47" i="21"/>
  <c r="G49" i="21" s="1"/>
  <c r="G25" i="21"/>
  <c r="G29" i="21"/>
  <c r="G33" i="21"/>
  <c r="G37" i="21"/>
  <c r="G41" i="21"/>
  <c r="G24" i="21"/>
  <c r="G42" i="21"/>
  <c r="G31" i="21"/>
  <c r="G39" i="21"/>
  <c r="G32" i="21"/>
  <c r="G40" i="21"/>
  <c r="G26" i="21"/>
  <c r="G30" i="21"/>
  <c r="G34" i="21"/>
  <c r="G38" i="21"/>
  <c r="G35" i="21"/>
  <c r="G43" i="21"/>
  <c r="G28" i="21"/>
  <c r="G36" i="21"/>
  <c r="G44" i="21"/>
  <c r="G27" i="21"/>
  <c r="J24" i="21"/>
  <c r="K24" i="21" s="1"/>
  <c r="L24" i="21" s="1"/>
  <c r="M24" i="21" s="1"/>
  <c r="N24" i="21" s="1"/>
  <c r="I45" i="21"/>
  <c r="I50" i="21" s="1"/>
  <c r="K238" i="9"/>
  <c r="K240" i="9" s="1"/>
  <c r="K228" i="9"/>
  <c r="L25" i="21"/>
  <c r="M25" i="21" s="1"/>
  <c r="N25" i="21" s="1"/>
  <c r="G91" i="21" s="1"/>
  <c r="H91" i="21" s="1"/>
  <c r="I91" i="21" s="1"/>
  <c r="J91" i="21" s="1"/>
  <c r="K91" i="21" s="1"/>
  <c r="L91" i="21" s="1"/>
  <c r="M91" i="21" s="1"/>
  <c r="N91" i="21" s="1"/>
  <c r="K230" i="9" l="1"/>
  <c r="J45" i="21"/>
  <c r="J50" i="21" s="1"/>
  <c r="K45" i="21"/>
  <c r="K50" i="21" s="1"/>
  <c r="L45" i="21"/>
  <c r="L50" i="21" s="1"/>
  <c r="I2" i="22"/>
  <c r="G45" i="21"/>
  <c r="G50" i="21" s="1"/>
  <c r="M31" i="5"/>
  <c r="G90" i="21"/>
  <c r="N45" i="21"/>
  <c r="N50" i="21" s="1"/>
  <c r="I14" i="21"/>
  <c r="H17" i="21"/>
  <c r="M45" i="21"/>
  <c r="M50" i="21" s="1"/>
  <c r="M221" i="9" l="1"/>
  <c r="M232" i="9" s="1"/>
  <c r="M242" i="9" s="1"/>
  <c r="H19" i="21"/>
  <c r="H20" i="21" s="1"/>
  <c r="H52" i="21" s="1"/>
  <c r="J14" i="21"/>
  <c r="I17" i="21"/>
  <c r="H90" i="21"/>
  <c r="G111" i="21"/>
  <c r="G116" i="21" s="1"/>
  <c r="H61" i="21" l="1"/>
  <c r="H73" i="21"/>
  <c r="I90" i="21"/>
  <c r="H111" i="21"/>
  <c r="H116" i="21" s="1"/>
  <c r="I19" i="21"/>
  <c r="I20" i="21" s="1"/>
  <c r="I52" i="21" s="1"/>
  <c r="K14" i="21"/>
  <c r="J17" i="21"/>
  <c r="H60" i="21"/>
  <c r="H74" i="21" s="1"/>
  <c r="I73" i="21" l="1"/>
  <c r="I61" i="21"/>
  <c r="I60" i="21"/>
  <c r="I74" i="21" s="1"/>
  <c r="K17" i="21"/>
  <c r="L14" i="21"/>
  <c r="J19" i="21"/>
  <c r="J20" i="21" s="1"/>
  <c r="J52" i="21" s="1"/>
  <c r="I111" i="21"/>
  <c r="I116" i="21" s="1"/>
  <c r="J90" i="21"/>
  <c r="J61" i="21" l="1"/>
  <c r="J73" i="21"/>
  <c r="J60" i="21"/>
  <c r="J74" i="21" s="1"/>
  <c r="L17" i="21"/>
  <c r="M14" i="21"/>
  <c r="K19" i="21"/>
  <c r="K20" i="21" s="1"/>
  <c r="K52" i="21" s="1"/>
  <c r="J111" i="21"/>
  <c r="J116" i="21" s="1"/>
  <c r="K90" i="21"/>
  <c r="K61" i="21" l="1"/>
  <c r="K73" i="21"/>
  <c r="K60" i="21"/>
  <c r="K74" i="21" s="1"/>
  <c r="N14" i="21"/>
  <c r="M17" i="21"/>
  <c r="L19" i="21"/>
  <c r="L20" i="21" s="1"/>
  <c r="L52" i="21" s="1"/>
  <c r="L90" i="21"/>
  <c r="K111" i="21"/>
  <c r="K116" i="21" s="1"/>
  <c r="L73" i="21" l="1"/>
  <c r="L61" i="21"/>
  <c r="L60" i="21"/>
  <c r="L74" i="21" s="1"/>
  <c r="M19" i="21"/>
  <c r="M20" i="21" s="1"/>
  <c r="M52" i="21" s="1"/>
  <c r="G80" i="21"/>
  <c r="N17" i="21"/>
  <c r="L111" i="21"/>
  <c r="L116" i="21" s="1"/>
  <c r="M90" i="21"/>
  <c r="M61" i="21" l="1"/>
  <c r="M73" i="21"/>
  <c r="H80" i="21"/>
  <c r="G83" i="21"/>
  <c r="M60" i="21"/>
  <c r="M74" i="21" s="1"/>
  <c r="N90" i="21"/>
  <c r="N111" i="21" s="1"/>
  <c r="N116" i="21" s="1"/>
  <c r="M111" i="21"/>
  <c r="M116" i="21" s="1"/>
  <c r="N19" i="21"/>
  <c r="N20" i="21" s="1"/>
  <c r="N52" i="21" s="1"/>
  <c r="N73" i="21" l="1"/>
  <c r="N61" i="21"/>
  <c r="N60" i="21"/>
  <c r="N74" i="21" s="1"/>
  <c r="G85" i="21"/>
  <c r="G86" i="21" s="1"/>
  <c r="G118" i="21" s="1"/>
  <c r="H83" i="21"/>
  <c r="I80" i="21"/>
  <c r="G127" i="21" l="1"/>
  <c r="G138" i="21"/>
  <c r="H85" i="21"/>
  <c r="H86" i="21" s="1"/>
  <c r="H118" i="21" s="1"/>
  <c r="G126" i="21"/>
  <c r="G139" i="21" s="1"/>
  <c r="J80" i="21"/>
  <c r="I83" i="21"/>
  <c r="H127" i="21" l="1"/>
  <c r="H138" i="21"/>
  <c r="J83" i="21"/>
  <c r="K80" i="21"/>
  <c r="H126" i="21"/>
  <c r="H139" i="21" s="1"/>
  <c r="I85" i="21"/>
  <c r="I86" i="21" s="1"/>
  <c r="I118" i="21" s="1"/>
  <c r="I127" i="21" l="1"/>
  <c r="I138" i="21"/>
  <c r="I126" i="21"/>
  <c r="I139" i="21" s="1"/>
  <c r="L80" i="21"/>
  <c r="K83" i="21"/>
  <c r="J85" i="21"/>
  <c r="J86" i="21" s="1"/>
  <c r="J118" i="21" s="1"/>
  <c r="J138" i="21" l="1"/>
  <c r="J127" i="21"/>
  <c r="J126" i="21"/>
  <c r="J139" i="21" s="1"/>
  <c r="K85" i="21"/>
  <c r="K86" i="21" s="1"/>
  <c r="K118" i="21" s="1"/>
  <c r="M80" i="21"/>
  <c r="L83" i="21"/>
  <c r="K138" i="21" l="1"/>
  <c r="K127" i="21"/>
  <c r="M83" i="21"/>
  <c r="N80" i="21"/>
  <c r="N83" i="21" s="1"/>
  <c r="K126" i="21"/>
  <c r="K139" i="21" s="1"/>
  <c r="L85" i="21"/>
  <c r="L86" i="21" s="1"/>
  <c r="L118" i="21" s="1"/>
  <c r="L138" i="21" l="1"/>
  <c r="L127" i="21"/>
  <c r="L126" i="21"/>
  <c r="L139" i="21" s="1"/>
  <c r="N85" i="21"/>
  <c r="N86" i="21" s="1"/>
  <c r="N118" i="21" s="1"/>
  <c r="M85" i="21"/>
  <c r="M86" i="21" s="1"/>
  <c r="M118" i="21" s="1"/>
  <c r="M138" i="21" l="1"/>
  <c r="M127" i="21"/>
  <c r="N138" i="21"/>
  <c r="N127" i="21"/>
  <c r="M126" i="21"/>
  <c r="M139" i="21" s="1"/>
  <c r="N126" i="21"/>
  <c r="N139" i="2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Leslie Price</author>
  </authors>
  <commentList>
    <comment ref="H5" authorId="0" shapeId="0" xr:uid="{00000000-0006-0000-0400-000001000000}">
      <text>
        <r>
          <rPr>
            <sz val="9"/>
            <color indexed="81"/>
            <rFont val="Tahoma"/>
            <family val="2"/>
          </rPr>
          <t xml:space="preserve">Net Maximum TC Rents = Maximum Allowable TC Rents - Utility Allowance
</t>
        </r>
      </text>
    </comment>
    <comment ref="J5" authorId="0" shapeId="0" xr:uid="{00000000-0006-0000-0400-000002000000}">
      <text>
        <r>
          <rPr>
            <sz val="9"/>
            <color indexed="81"/>
            <rFont val="Tahoma"/>
            <family val="2"/>
          </rPr>
          <t xml:space="preserve">Maximum Achievable Rents are the lesser of the Net Maximum Tax Credit Rents or the rents concluded in the market study.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<sst xmlns="http://schemas.openxmlformats.org/spreadsheetml/2006/main" count="1244" uniqueCount="794">
  <si>
    <t>LIHTC ALLOCATION CRITERIA SCORING</t>
  </si>
  <si>
    <r>
      <t xml:space="preserve">Complete the Scoring Worksheet below by indicating the number of points in the green boxes and entering additional details where indicated.  Please refer to Chapter 6 of the </t>
    </r>
    <r>
      <rPr>
        <i/>
        <sz val="11"/>
        <color indexed="8"/>
        <rFont val="Calibri"/>
        <family val="2"/>
      </rPr>
      <t>Policies</t>
    </r>
    <r>
      <rPr>
        <sz val="11"/>
        <color indexed="8"/>
        <rFont val="Calibri"/>
        <family val="2"/>
      </rPr>
      <t xml:space="preserve"> for definitions and specific details on each allocation criterion.  By making a selection, the Project Owner agrees that, if it receives an Allocation of Credit, it will comply with all of the requirements related to the selected Allocation Criteria as set forth in the </t>
    </r>
    <r>
      <rPr>
        <i/>
        <sz val="11"/>
        <color indexed="8"/>
        <rFont val="Calibri"/>
        <family val="2"/>
      </rPr>
      <t>Policies</t>
    </r>
    <r>
      <rPr>
        <sz val="11"/>
        <color indexed="8"/>
        <rFont val="Calibri"/>
        <family val="2"/>
      </rPr>
      <t xml:space="preserve">.  The Project Owner is responsible for demonstrating that the Project qualifies for all selected Allocation Criteria and ensuring that all required attachments are submitted.  </t>
    </r>
  </si>
  <si>
    <t>POINTS
SELECTED</t>
  </si>
  <si>
    <t>ADDITIONAL LOW-INCOME HOUSING COMMITMENT</t>
  </si>
  <si>
    <t>The Applicant commits the Project to serve the following combination of Income Set-Asides:</t>
  </si>
  <si>
    <t>County:</t>
  </si>
  <si>
    <t>Select County</t>
  </si>
  <si>
    <t>Set-Aside Combination:</t>
  </si>
  <si>
    <t>None</t>
  </si>
  <si>
    <r>
      <t>Calculation of Units -</t>
    </r>
    <r>
      <rPr>
        <b/>
        <u/>
        <sz val="11"/>
        <color rgb="FFFF0000"/>
        <rFont val="Calibri"/>
        <family val="2"/>
      </rPr>
      <t xml:space="preserve"> Please fill in green fields</t>
    </r>
  </si>
  <si>
    <t>% of Total Low-Income Units</t>
  </si>
  <si>
    <t>Income Target</t>
  </si>
  <si>
    <t>Set-Aside Units</t>
  </si>
  <si>
    <t>@</t>
  </si>
  <si>
    <t>30% AMI</t>
  </si>
  <si>
    <t>=</t>
  </si>
  <si>
    <t>40% AMI</t>
  </si>
  <si>
    <t>50% AMI</t>
  </si>
  <si>
    <t>60% AMI</t>
  </si>
  <si>
    <t xml:space="preserve">Total Low-Income Housing Units </t>
  </si>
  <si>
    <t>ADDITIONAL LOW-INCOME HOUSING USE PERIOD</t>
  </si>
  <si>
    <t>Two Points will be awarded for every year of the Additional Low-Income Housing Use Period up to 22 years.</t>
  </si>
  <si>
    <t>No Points Taken</t>
  </si>
  <si>
    <t>HOUSING COMMITMENTS FOR PRIORITY POPULATIONS</t>
  </si>
  <si>
    <t>Indicate the Priority Population set-aside(s) below. Choose within a single category only (i.e., A or B or C).</t>
  </si>
  <si>
    <t>Category A.  Permanent Supportive Housing for the Homeless (35 points - Seattle/King ; 25 points - Metro and Non-Metro Pool)</t>
  </si>
  <si>
    <t xml:space="preserve">75% of units set aside for Homeless (Seattle/King County only) =  </t>
  </si>
  <si>
    <t>units</t>
  </si>
  <si>
    <t xml:space="preserve">25% of units set aside for Homeless  (Metro and Non-Metro only) =  </t>
  </si>
  <si>
    <t>Category B. 75% Farmworker Housing (25 points - Metro and Non-Metro Pool)</t>
  </si>
  <si>
    <t xml:space="preserve">75% of units set aside for Farmworkers (Metro and Non-Metro only) =  </t>
  </si>
  <si>
    <t>Category C.  Housing Commitments for other Priority Populations (Up to Two - 10 points each)</t>
  </si>
  <si>
    <t>20% of units set aside for Farmworkers  =</t>
  </si>
  <si>
    <t xml:space="preserve">20% of units set aside for Large Households  =  </t>
  </si>
  <si>
    <t xml:space="preserve">20% of units set aside for Persons with Disabilities  =  </t>
  </si>
  <si>
    <t xml:space="preserve">20% of units set aside for Permanent Housing for Homeless  = </t>
  </si>
  <si>
    <t xml:space="preserve">100% of units set aside for the Elderly  = </t>
  </si>
  <si>
    <t>LEVERAGE SCORING</t>
  </si>
  <si>
    <t>Points will be awarded to projects based on the percentage of "other sources leveraged" as a percentage of Total Project Costs.</t>
  </si>
  <si>
    <t>Total Project Costs (from Form 6D, Cell G35):</t>
  </si>
  <si>
    <t>Source of Funds:</t>
  </si>
  <si>
    <t>Enter name of Source</t>
  </si>
  <si>
    <t>Amount of Funds:</t>
  </si>
  <si>
    <t>Total Amount of Leveraging:</t>
  </si>
  <si>
    <t>Percentage of Total Project Costs:</t>
  </si>
  <si>
    <t>Points Earned</t>
  </si>
  <si>
    <t>Select Applicable Points</t>
  </si>
  <si>
    <t>Please see Policies for a list of sources and exclusions.</t>
  </si>
  <si>
    <t>PUBLIC LEVERAGE</t>
  </si>
  <si>
    <t>Two Points will be awarded to projects that have 50% or more public resources committed as part of "other sources leveraged."</t>
  </si>
  <si>
    <t>Amount of Public Resources</t>
  </si>
  <si>
    <t>Percentage of Leveraging:</t>
  </si>
  <si>
    <t>PROJECT-BASED RENTAL ASSISTANCE (PBRA)</t>
  </si>
  <si>
    <t>Points will be awarded to projects with Project-Based Rental Assistance that is committed at the time of application.</t>
  </si>
  <si>
    <t>Type of Rental Assistance:</t>
  </si>
  <si>
    <t>Type of federal rental assistance</t>
  </si>
  <si>
    <t>Number of Units with Rental Assistance:</t>
  </si>
  <si>
    <t>Number of Low-Income Units:</t>
  </si>
  <si>
    <t>Percent of Units with Rental Assistance:</t>
  </si>
  <si>
    <t>OPERATING AND MAINTENANCE (O&amp;M)</t>
  </si>
  <si>
    <t>One Point will be awarded to projects with a two-year minimum local funding commitment(s) for Operating and Maintenance (O&amp;M).</t>
  </si>
  <si>
    <t xml:space="preserve">Source of O&amp;M Funds: </t>
  </si>
  <si>
    <t>O&amp;M funding commitment source</t>
  </si>
  <si>
    <t>Number of Years Committed:</t>
  </si>
  <si>
    <t>DEVELOPER FEES</t>
  </si>
  <si>
    <t>Project Owner makes a commitment to limit the maximum Developer Fees for the Project to:</t>
  </si>
  <si>
    <t>AT-RISK OF LOSS OR MARKET CONVERSION</t>
  </si>
  <si>
    <t>Points will be awarded to Rehabilitation projects with expiring federal use agreements that have received preapproval for being at risk of market conversion.</t>
  </si>
  <si>
    <t>EXPIRING FEDERAL USE RESTRICTION:</t>
  </si>
  <si>
    <t>At Risk Scenario</t>
  </si>
  <si>
    <t>Scenario 1: Sale and conversion to market</t>
  </si>
  <si>
    <t>Type of federal use restriction:</t>
  </si>
  <si>
    <t>Enter type of federal use restriction</t>
  </si>
  <si>
    <t>Expiration date:</t>
  </si>
  <si>
    <t>Enter expiration date of federal use restriction</t>
  </si>
  <si>
    <t>Number of units at risk:</t>
  </si>
  <si>
    <t>HISTORIC PROPERTY</t>
  </si>
  <si>
    <r>
      <t xml:space="preserve">Five Points will be awarded to </t>
    </r>
    <r>
      <rPr>
        <b/>
        <u/>
        <sz val="10"/>
        <rFont val="Calibri"/>
        <family val="2"/>
      </rPr>
      <t>New Production</t>
    </r>
    <r>
      <rPr>
        <b/>
        <sz val="10"/>
        <rFont val="Calibri"/>
        <family val="2"/>
      </rPr>
      <t xml:space="preserve"> Projects meeting the definition of an Historic Property </t>
    </r>
    <r>
      <rPr>
        <b/>
        <u/>
        <sz val="10"/>
        <rFont val="Calibri"/>
        <family val="2"/>
      </rPr>
      <t>and</t>
    </r>
    <r>
      <rPr>
        <b/>
        <sz val="10"/>
        <rFont val="Calibri"/>
        <family val="2"/>
      </rPr>
      <t xml:space="preserve"> using the federal Historic Tax Credit in their financing.</t>
    </r>
  </si>
  <si>
    <t>Not a Historic property</t>
  </si>
  <si>
    <t>Number of Housing Units in Project:</t>
  </si>
  <si>
    <t>Number of Housing Units in Buildings designated as historic property:</t>
  </si>
  <si>
    <t>Percentage of Housing Units designated historic:</t>
  </si>
  <si>
    <t>ELIGIBLE TRIBAL AREA</t>
  </si>
  <si>
    <t>Points will be awarded to those Projects located on an eligible Indian Reservation or within the service area of an eligible tribe.</t>
  </si>
  <si>
    <t>Eligible Tribe:</t>
  </si>
  <si>
    <t>Select tribal area</t>
  </si>
  <si>
    <t>LOCATION EFFICIENT PROJECTS</t>
  </si>
  <si>
    <t>Two Points will be awarded to those Projects that provide nearby access to food and exceed the minimum Access to Community Resources criterion of the Evergreen Sustainable Development Standard (ESDS).</t>
  </si>
  <si>
    <t>Select one:</t>
  </si>
  <si>
    <t>AREA TARGETED BY A LOCAL JURISDICTION</t>
  </si>
  <si>
    <r>
      <t xml:space="preserve">Two Points will be awared to Projects  in </t>
    </r>
    <r>
      <rPr>
        <b/>
        <u/>
        <sz val="10"/>
        <rFont val="Calibri"/>
        <family val="2"/>
      </rPr>
      <t>King County or Metro Counties</t>
    </r>
    <r>
      <rPr>
        <b/>
        <sz val="10"/>
        <rFont val="Calibri"/>
        <family val="2"/>
      </rPr>
      <t xml:space="preserve"> that are located in a specific geographic area that is targeted by the local jurisdiction for affordable housing.</t>
    </r>
  </si>
  <si>
    <t xml:space="preserve">Project is located in </t>
  </si>
  <si>
    <t>Select location</t>
  </si>
  <si>
    <t xml:space="preserve">COMMUNITY REVITALIZATION PLAN </t>
  </si>
  <si>
    <r>
      <t xml:space="preserve">One Point will be awarded to Projects  in </t>
    </r>
    <r>
      <rPr>
        <b/>
        <u/>
        <sz val="10"/>
        <rFont val="Calibri"/>
        <family val="2"/>
      </rPr>
      <t>King County or Metro Counties</t>
    </r>
    <r>
      <rPr>
        <b/>
        <sz val="10"/>
        <rFont val="Calibri"/>
        <family val="2"/>
      </rPr>
      <t xml:space="preserve"> that contribute to a preapproved Community Revitalization Plan.</t>
    </r>
  </si>
  <si>
    <t>TRANSIT ORIENTED DEVELOPMENT</t>
  </si>
  <si>
    <r>
      <t xml:space="preserve">One Point will be awarded to Projects  in </t>
    </r>
    <r>
      <rPr>
        <b/>
        <u/>
        <sz val="10"/>
        <rFont val="Calibri"/>
        <family val="2"/>
      </rPr>
      <t>King County</t>
    </r>
    <r>
      <rPr>
        <b/>
        <sz val="10"/>
        <rFont val="Calibri"/>
        <family val="2"/>
      </rPr>
      <t xml:space="preserve"> that are located within the 10-minute walkshed of a Transit Oriented Development.</t>
    </r>
  </si>
  <si>
    <t>Select Location</t>
  </si>
  <si>
    <t>HIGH AND VERY HIGH OPPORTUNITY AREAS</t>
  </si>
  <si>
    <r>
      <t xml:space="preserve">One Point will be awarded to Projects  in </t>
    </r>
    <r>
      <rPr>
        <b/>
        <u/>
        <sz val="10"/>
        <rFont val="Calibri"/>
        <family val="2"/>
      </rPr>
      <t>King County</t>
    </r>
    <r>
      <rPr>
        <b/>
        <sz val="10"/>
        <rFont val="Calibri"/>
        <family val="2"/>
      </rPr>
      <t xml:space="preserve"> that are located in a census tract determined to be a High or Very High Opportunity Area.</t>
    </r>
  </si>
  <si>
    <t>JOB CENTERS</t>
  </si>
  <si>
    <t>One Point will be awarded to Projects in or near the top 50 Metro or Non-Metro job growth places.</t>
  </si>
  <si>
    <t>Project is located in</t>
  </si>
  <si>
    <t>Select an eligible location</t>
  </si>
  <si>
    <t>NONPROFIT SPONSOR</t>
  </si>
  <si>
    <t>Five Points will be awarded to those Projects that qualify under one of the three scenarios below.  Indicate Nonprofit involvement below:</t>
  </si>
  <si>
    <t>DONATION IN SUPPORT OF LOCAL HOUSING NEEDS</t>
  </si>
  <si>
    <t>Five Points will be awarded to Projects whose Owners agree to contribute to a local Nonprofit Organization an amount depending on Total Project Costs:</t>
  </si>
  <si>
    <t>Select from list</t>
  </si>
  <si>
    <t>EVENTUAL TENANT OWNERSHIP</t>
  </si>
  <si>
    <r>
      <t xml:space="preserve">Two Points will be awarded to Projects that have submitted a Conversion Plan for eventual tenant ownership after the initial 15-year Compliance Period that is acceptable to the Commission. </t>
    </r>
    <r>
      <rPr>
        <b/>
        <i/>
        <sz val="10"/>
        <rFont val="Calibri"/>
        <family val="2"/>
      </rPr>
      <t>**Subject to board action 8/22/24</t>
    </r>
  </si>
  <si>
    <t>ENERGY EFFICIENCY MODELING OR AUDIT OPTION</t>
  </si>
  <si>
    <t>Two Points will be awarded for projects that select Option #1 from ESDS Section 1.02 Advanced Tools.</t>
  </si>
  <si>
    <t>22A</t>
  </si>
  <si>
    <t xml:space="preserve">COST CONTAINMENT INCENTIVE </t>
  </si>
  <si>
    <t>One Point will be awarded if the project is below the applicable TDC limit at the time of application.</t>
  </si>
  <si>
    <t>Three Points will be awarded if the project is more than 5% below the TDC limit.</t>
  </si>
  <si>
    <t>Six Points will be awarded if the project is more than 10% below the TDC limit.</t>
  </si>
  <si>
    <t>Applicable Total Development Cost Limit:</t>
  </si>
  <si>
    <t>Project's Total Development Cost (from TDC Limit tab):</t>
  </si>
  <si>
    <t xml:space="preserve">    Less costs associated with including solar:</t>
  </si>
  <si>
    <t>Percentage below applicable TDC Limit:</t>
  </si>
  <si>
    <t>TOTAL POINTS SELECTED BY APPLICANT</t>
  </si>
  <si>
    <t>22B</t>
  </si>
  <si>
    <t>Projects will be awarded Two Points depending on how they compare to the applicable median Cost/SF in its TDC Limit Area.</t>
  </si>
  <si>
    <t>Gross Residential Square Footage from CFA Form 2B:</t>
  </si>
  <si>
    <t>Cost / SF:</t>
  </si>
  <si>
    <t>TOTAL POINTS AWARDED</t>
  </si>
  <si>
    <t>Minimum Score Required by Pool</t>
  </si>
  <si>
    <t>King County:</t>
  </si>
  <si>
    <t>Metro Counties:</t>
  </si>
  <si>
    <t>Non-Metro Counties:</t>
  </si>
  <si>
    <t>"LIHTC Info" Tab</t>
  </si>
  <si>
    <t>checkbox</t>
  </si>
  <si>
    <t>X</t>
  </si>
  <si>
    <t>Higher Income Counties</t>
  </si>
  <si>
    <t>Select Higher Income County</t>
  </si>
  <si>
    <t>higher_income</t>
  </si>
  <si>
    <t>Not located in a Higher Income County</t>
  </si>
  <si>
    <t>Benton</t>
  </si>
  <si>
    <t>Clark</t>
  </si>
  <si>
    <t>Franklin</t>
  </si>
  <si>
    <t>Garfield</t>
  </si>
  <si>
    <t>Island</t>
  </si>
  <si>
    <t>Jefferson</t>
  </si>
  <si>
    <t>King</t>
  </si>
  <si>
    <t>Kitsap</t>
  </si>
  <si>
    <t>Kittitas</t>
  </si>
  <si>
    <t xml:space="preserve">Pierce </t>
  </si>
  <si>
    <t>San Juan</t>
  </si>
  <si>
    <t>Skagit</t>
  </si>
  <si>
    <t>Skamania</t>
  </si>
  <si>
    <t>Snohomish</t>
  </si>
  <si>
    <t>Thurston</t>
  </si>
  <si>
    <t>Whatcom</t>
  </si>
  <si>
    <t>Whitman</t>
  </si>
  <si>
    <t>Income Set-Asides - Higher Income Counties</t>
  </si>
  <si>
    <t>Inc_Higher</t>
  </si>
  <si>
    <r>
      <rPr>
        <b/>
        <sz val="11"/>
        <rFont val="Calibri"/>
        <family val="2"/>
      </rPr>
      <t>Option 1:</t>
    </r>
    <r>
      <rPr>
        <sz val="11"/>
        <rFont val="Calibri"/>
        <family val="2"/>
      </rPr>
      <t xml:space="preserve">  50% @ 30% AMI, 25% @ 40% AMI, 25% @ 60% AMI (60 Points)</t>
    </r>
  </si>
  <si>
    <r>
      <rPr>
        <b/>
        <sz val="11"/>
        <rFont val="Calibri"/>
        <family val="2"/>
      </rPr>
      <t>Option 2:</t>
    </r>
    <r>
      <rPr>
        <sz val="11"/>
        <rFont val="Calibri"/>
        <family val="2"/>
      </rPr>
      <t xml:space="preserve">  50% @ 30% AMI, 50% @ 50% AMI (60 Points)</t>
    </r>
  </si>
  <si>
    <r>
      <rPr>
        <b/>
        <sz val="11"/>
        <rFont val="Calibri"/>
        <family val="2"/>
      </rPr>
      <t>Option 3:</t>
    </r>
    <r>
      <rPr>
        <sz val="11"/>
        <rFont val="Calibri"/>
        <family val="2"/>
      </rPr>
      <t xml:space="preserve">  50% @ 30% AMI, 30% @ 50% AMI, 20% @ 60% AMI (58 Points)</t>
    </r>
  </si>
  <si>
    <r>
      <rPr>
        <b/>
        <sz val="11"/>
        <rFont val="Calibri"/>
        <family val="2"/>
      </rPr>
      <t>Option 4:</t>
    </r>
    <r>
      <rPr>
        <sz val="11"/>
        <rFont val="Calibri"/>
        <family val="2"/>
      </rPr>
      <t xml:space="preserve">  25% @ 30% AMI, 50% @ 40% AMI, 25% @ 60% AMI (56 Points)</t>
    </r>
  </si>
  <si>
    <r>
      <rPr>
        <b/>
        <sz val="11"/>
        <rFont val="Calibri"/>
        <family val="2"/>
      </rPr>
      <t>Option 5:</t>
    </r>
    <r>
      <rPr>
        <sz val="11"/>
        <rFont val="Calibri"/>
        <family val="2"/>
      </rPr>
      <t xml:space="preserve">  50% @ 30%, 25% @ 50% AMI, 25% @ 60% AMI (56 Points)</t>
    </r>
  </si>
  <si>
    <r>
      <rPr>
        <b/>
        <sz val="11"/>
        <rFont val="Calibri"/>
        <family val="2"/>
      </rPr>
      <t>Option 6:</t>
    </r>
    <r>
      <rPr>
        <sz val="11"/>
        <rFont val="Calibri"/>
        <family val="2"/>
      </rPr>
      <t xml:space="preserve">  Not Available in Higher Income Counties</t>
    </r>
  </si>
  <si>
    <r>
      <rPr>
        <b/>
        <sz val="11"/>
        <rFont val="Calibri"/>
        <family val="2"/>
      </rPr>
      <t>Option 7:</t>
    </r>
    <r>
      <rPr>
        <sz val="11"/>
        <rFont val="Calibri"/>
        <family val="2"/>
      </rPr>
      <t xml:space="preserve">  50% @ 30% AMI, 10% @ 40% AMI, 40% @ 60% AMI (54 Points)</t>
    </r>
  </si>
  <si>
    <r>
      <rPr>
        <b/>
        <sz val="11"/>
        <rFont val="Calibri"/>
        <family val="2"/>
      </rPr>
      <t>Option 8</t>
    </r>
    <r>
      <rPr>
        <sz val="11"/>
        <rFont val="Calibri"/>
        <family val="2"/>
      </rPr>
      <t>:  Not Available in Higher Income Counties</t>
    </r>
  </si>
  <si>
    <r>
      <rPr>
        <b/>
        <sz val="11"/>
        <rFont val="Calibri"/>
        <family val="2"/>
      </rPr>
      <t>Option 9:</t>
    </r>
    <r>
      <rPr>
        <sz val="11"/>
        <rFont val="Calibri"/>
        <family val="2"/>
      </rPr>
      <t xml:space="preserve">  50% @ 40% AMI, 50% @ 50% AMI (56 Points)</t>
    </r>
  </si>
  <si>
    <r>
      <rPr>
        <b/>
        <sz val="11"/>
        <rFont val="Calibri"/>
        <family val="2"/>
      </rPr>
      <t>Option 10:</t>
    </r>
    <r>
      <rPr>
        <sz val="11"/>
        <rFont val="Calibri"/>
        <family val="2"/>
      </rPr>
      <t xml:space="preserve">  Not Available in Higher Income Counties</t>
    </r>
  </si>
  <si>
    <r>
      <rPr>
        <b/>
        <sz val="11"/>
        <rFont val="Calibri"/>
        <family val="2"/>
      </rPr>
      <t>Option 11:</t>
    </r>
    <r>
      <rPr>
        <sz val="11"/>
        <rFont val="Calibri"/>
        <family val="2"/>
      </rPr>
      <t xml:space="preserve">  10% @ 30% AMI, 30% @ 40% AMI, 60% @ 50% AMI (54 Points)</t>
    </r>
  </si>
  <si>
    <r>
      <rPr>
        <b/>
        <sz val="11"/>
        <rFont val="Calibri"/>
        <family val="2"/>
      </rPr>
      <t>Option 12:</t>
    </r>
    <r>
      <rPr>
        <sz val="11"/>
        <rFont val="Calibri"/>
        <family val="2"/>
      </rPr>
      <t xml:space="preserve">  Not Available in Higher Income Counties</t>
    </r>
  </si>
  <si>
    <r>
      <rPr>
        <b/>
        <sz val="11"/>
        <rFont val="Calibri"/>
        <family val="2"/>
      </rPr>
      <t>Option 13:</t>
    </r>
    <r>
      <rPr>
        <sz val="11"/>
        <rFont val="Calibri"/>
        <family val="2"/>
      </rPr>
      <t xml:space="preserve">  Not Available in Higher Income Counties</t>
    </r>
  </si>
  <si>
    <r>
      <rPr>
        <b/>
        <sz val="11"/>
        <rFont val="Calibri"/>
        <family val="2"/>
      </rPr>
      <t xml:space="preserve">Option 14: </t>
    </r>
    <r>
      <rPr>
        <sz val="11"/>
        <rFont val="Calibri"/>
        <family val="2"/>
      </rPr>
      <t xml:space="preserve"> 40% @ 40% AMI, 50% @ 50% AMI, 10% @ 60% AMI (54 Points)</t>
    </r>
  </si>
  <si>
    <r>
      <rPr>
        <b/>
        <sz val="11"/>
        <rFont val="Calibri"/>
        <family val="2"/>
      </rPr>
      <t>Option 15:</t>
    </r>
    <r>
      <rPr>
        <sz val="11"/>
        <rFont val="Calibri"/>
        <family val="2"/>
      </rPr>
      <t xml:space="preserve">  25% @ 40% AMI, 75% @ 50% AMI (54 Points)</t>
    </r>
  </si>
  <si>
    <r>
      <rPr>
        <b/>
        <sz val="11"/>
        <rFont val="Calibri"/>
        <family val="2"/>
      </rPr>
      <t xml:space="preserve">Option 16: </t>
    </r>
    <r>
      <rPr>
        <sz val="11"/>
        <rFont val="Calibri"/>
        <family val="2"/>
      </rPr>
      <t xml:space="preserve"> Not Available in Higher Income Counties</t>
    </r>
  </si>
  <si>
    <r>
      <rPr>
        <b/>
        <sz val="11"/>
        <rFont val="Calibri"/>
        <family val="2"/>
      </rPr>
      <t>Option 17:</t>
    </r>
    <r>
      <rPr>
        <sz val="11"/>
        <rFont val="Calibri"/>
        <family val="2"/>
      </rPr>
      <t xml:space="preserve">  40% @ 40% AMI, 30@ 50% AMI, 30% @ 60% AMI (54 Points)</t>
    </r>
  </si>
  <si>
    <t>Lower Income Counties</t>
  </si>
  <si>
    <t>Select Lower Income County</t>
  </si>
  <si>
    <t>lower_income</t>
  </si>
  <si>
    <t>Not located in a Lower Income County</t>
  </si>
  <si>
    <t>Adams</t>
  </si>
  <si>
    <t>Asotin</t>
  </si>
  <si>
    <t>Chelan</t>
  </si>
  <si>
    <t>Clallam</t>
  </si>
  <si>
    <t>Columbia</t>
  </si>
  <si>
    <t>Cowlitz</t>
  </si>
  <si>
    <t>Douglas</t>
  </si>
  <si>
    <t>Ferry</t>
  </si>
  <si>
    <t>Grant</t>
  </si>
  <si>
    <t>Grays Harbor</t>
  </si>
  <si>
    <t>Klickitat</t>
  </si>
  <si>
    <t>Lewis</t>
  </si>
  <si>
    <t>Lincoln</t>
  </si>
  <si>
    <t>Mason</t>
  </si>
  <si>
    <t>Okanogan</t>
  </si>
  <si>
    <t>Pacific</t>
  </si>
  <si>
    <t>Pend Oreille</t>
  </si>
  <si>
    <t>Spokane</t>
  </si>
  <si>
    <t>Stevens</t>
  </si>
  <si>
    <t>Wahkiakum</t>
  </si>
  <si>
    <t>Walla Walla</t>
  </si>
  <si>
    <t>Yakima</t>
  </si>
  <si>
    <t>Income Set-Asides - Lower Income Counties</t>
  </si>
  <si>
    <t>Inc_Lower</t>
  </si>
  <si>
    <r>
      <rPr>
        <b/>
        <sz val="11"/>
        <rFont val="Calibri"/>
        <family val="2"/>
      </rPr>
      <t>Option 1:</t>
    </r>
    <r>
      <rPr>
        <sz val="11"/>
        <rFont val="Calibri"/>
        <family val="2"/>
      </rPr>
      <t xml:space="preserve">  Not Available in Lower Income Counties</t>
    </r>
  </si>
  <si>
    <r>
      <rPr>
        <b/>
        <sz val="11"/>
        <rFont val="Calibri"/>
        <family val="2"/>
      </rPr>
      <t>Option 2:</t>
    </r>
    <r>
      <rPr>
        <sz val="11"/>
        <rFont val="Calibri"/>
        <family val="2"/>
      </rPr>
      <t xml:space="preserve">  Not Available in Lower Income Counties</t>
    </r>
  </si>
  <si>
    <r>
      <rPr>
        <b/>
        <sz val="11"/>
        <rFont val="Calibri"/>
        <family val="2"/>
      </rPr>
      <t>Option 3:</t>
    </r>
    <r>
      <rPr>
        <sz val="11"/>
        <rFont val="Calibri"/>
        <family val="2"/>
      </rPr>
      <t xml:space="preserve">  Not Available in Lower Income Counties</t>
    </r>
  </si>
  <si>
    <r>
      <rPr>
        <b/>
        <sz val="11"/>
        <rFont val="Calibri"/>
        <family val="2"/>
      </rPr>
      <t>Option 4:</t>
    </r>
    <r>
      <rPr>
        <sz val="11"/>
        <rFont val="Calibri"/>
        <family val="2"/>
      </rPr>
      <t xml:space="preserve">  25% @ 30% AMI, 50% @ 40% AMI, 25% @ 60% AMI (60 Points)</t>
    </r>
  </si>
  <si>
    <r>
      <rPr>
        <b/>
        <sz val="11"/>
        <rFont val="Calibri"/>
        <family val="2"/>
      </rPr>
      <t>Option 5:</t>
    </r>
    <r>
      <rPr>
        <sz val="11"/>
        <rFont val="Calibri"/>
        <family val="2"/>
      </rPr>
      <t xml:space="preserve">  Not Available in Lower Income Counties</t>
    </r>
  </si>
  <si>
    <r>
      <rPr>
        <b/>
        <sz val="11"/>
        <rFont val="Calibri"/>
        <family val="2"/>
      </rPr>
      <t>Option 6:</t>
    </r>
    <r>
      <rPr>
        <sz val="11"/>
        <rFont val="Calibri"/>
        <family val="2"/>
      </rPr>
      <t xml:space="preserve">  10% @ 30% AMI, 50% @ 40% AMI, 40% @ 50% AMI (60 Points)</t>
    </r>
  </si>
  <si>
    <r>
      <rPr>
        <b/>
        <sz val="11"/>
        <rFont val="Calibri"/>
        <family val="2"/>
      </rPr>
      <t>Option 7:</t>
    </r>
    <r>
      <rPr>
        <sz val="11"/>
        <rFont val="Calibri"/>
        <family val="2"/>
      </rPr>
      <t xml:space="preserve">  50% @ 30% AMI, 10% @ 40% AMI, 40% @ 60% AMI (60 Points)</t>
    </r>
  </si>
  <si>
    <r>
      <rPr>
        <b/>
        <sz val="11"/>
        <rFont val="Calibri"/>
        <family val="2"/>
      </rPr>
      <t>Option 8</t>
    </r>
    <r>
      <rPr>
        <sz val="11"/>
        <rFont val="Calibri"/>
        <family val="2"/>
      </rPr>
      <t>:  10% @ 30% AMI, 40% @ 40% AMI, 50% @ 50% AMI (58 Points)</t>
    </r>
  </si>
  <si>
    <r>
      <rPr>
        <b/>
        <sz val="11"/>
        <rFont val="Calibri"/>
        <family val="2"/>
      </rPr>
      <t>Option 9:</t>
    </r>
    <r>
      <rPr>
        <sz val="11"/>
        <rFont val="Calibri"/>
        <family val="2"/>
      </rPr>
      <t xml:space="preserve">  50% @ 40% AMI, 50% @ 50% AMI (58 Points)</t>
    </r>
  </si>
  <si>
    <r>
      <rPr>
        <b/>
        <sz val="11"/>
        <rFont val="Calibri"/>
        <family val="2"/>
      </rPr>
      <t>Option 10:</t>
    </r>
    <r>
      <rPr>
        <sz val="11"/>
        <rFont val="Calibri"/>
        <family val="2"/>
      </rPr>
      <t xml:space="preserve">  10% @ 30% AMI, 60% @ 40% AMI, 30% @ 60% AMI (58 Points)</t>
    </r>
  </si>
  <si>
    <r>
      <rPr>
        <b/>
        <sz val="11"/>
        <rFont val="Calibri"/>
        <family val="2"/>
      </rPr>
      <t>Option 11:</t>
    </r>
    <r>
      <rPr>
        <sz val="11"/>
        <rFont val="Calibri"/>
        <family val="2"/>
      </rPr>
      <t xml:space="preserve">  10% @ 30% AMI, 30% @ 40% AMI, 60% @ 50% AMI (58 Points)</t>
    </r>
  </si>
  <si>
    <r>
      <rPr>
        <b/>
        <sz val="11"/>
        <rFont val="Calibri"/>
        <family val="2"/>
      </rPr>
      <t>Option 12:</t>
    </r>
    <r>
      <rPr>
        <sz val="11"/>
        <rFont val="Calibri"/>
        <family val="2"/>
      </rPr>
      <t xml:space="preserve">  50% @ 40% AMI, 40% @ 50% AMI, 10% @ 60% AMI (56 Points)</t>
    </r>
  </si>
  <si>
    <r>
      <rPr>
        <b/>
        <sz val="11"/>
        <rFont val="Calibri"/>
        <family val="2"/>
      </rPr>
      <t>Option 13:</t>
    </r>
    <r>
      <rPr>
        <sz val="11"/>
        <rFont val="Calibri"/>
        <family val="2"/>
      </rPr>
      <t xml:space="preserve">  40% @ 40% AMI, 60% @ 50% AMI (56 Points)</t>
    </r>
  </si>
  <si>
    <r>
      <rPr>
        <b/>
        <sz val="11"/>
        <rFont val="Calibri"/>
        <family val="2"/>
      </rPr>
      <t xml:space="preserve">Option 14: </t>
    </r>
    <r>
      <rPr>
        <sz val="11"/>
        <rFont val="Calibri"/>
        <family val="2"/>
      </rPr>
      <t xml:space="preserve"> 40% @ 40% AMI, 50% @ 50% AMI, 10% @ 60% AMI (56 Points)</t>
    </r>
  </si>
  <si>
    <r>
      <rPr>
        <b/>
        <sz val="11"/>
        <rFont val="Calibri"/>
        <family val="2"/>
      </rPr>
      <t>Option 15:</t>
    </r>
    <r>
      <rPr>
        <sz val="11"/>
        <rFont val="Calibri"/>
        <family val="2"/>
      </rPr>
      <t xml:space="preserve">  25% @ 40% AMI, 75% @ 50% AMI (56 Points)</t>
    </r>
  </si>
  <si>
    <r>
      <rPr>
        <b/>
        <sz val="11"/>
        <rFont val="Calibri"/>
        <family val="2"/>
      </rPr>
      <t xml:space="preserve">Option 16: </t>
    </r>
    <r>
      <rPr>
        <sz val="11"/>
        <rFont val="Calibri"/>
        <family val="2"/>
      </rPr>
      <t xml:space="preserve"> 50% @ 40% AMI, 20% @ 50% AMI, 30% @ 60% AMI (56 Points)</t>
    </r>
  </si>
  <si>
    <r>
      <rPr>
        <b/>
        <sz val="11"/>
        <rFont val="Calibri"/>
        <family val="2"/>
      </rPr>
      <t>Option 17:</t>
    </r>
    <r>
      <rPr>
        <sz val="11"/>
        <rFont val="Calibri"/>
        <family val="2"/>
      </rPr>
      <t xml:space="preserve">  40% @ 40% AMI, 30@ 50% AMI, 30% @ 60% AMI (56 Points)</t>
    </r>
  </si>
  <si>
    <t>% of Units</t>
  </si>
  <si>
    <t>Inc_percent</t>
  </si>
  <si>
    <t>Years</t>
  </si>
  <si>
    <t>Selected Value</t>
  </si>
  <si>
    <t>Points</t>
  </si>
  <si>
    <t>1 year - 2 points</t>
  </si>
  <si>
    <t>2 years - 4 points</t>
  </si>
  <si>
    <t>3 years - 6 points</t>
  </si>
  <si>
    <t>4 years - 8 points</t>
  </si>
  <si>
    <t>5 years - 10 points</t>
  </si>
  <si>
    <t>6 years - 12 points</t>
  </si>
  <si>
    <t>7 years - 14 points</t>
  </si>
  <si>
    <t>8 years - 16 points</t>
  </si>
  <si>
    <t>9 years - 18 points</t>
  </si>
  <si>
    <t>10 years - 20 points</t>
  </si>
  <si>
    <t>11 years - 22 points</t>
  </si>
  <si>
    <t>12 years - 24 points</t>
  </si>
  <si>
    <t>13 years -  26 points</t>
  </si>
  <si>
    <t>14 years - 28 points</t>
  </si>
  <si>
    <t>15 years - 30 points</t>
  </si>
  <si>
    <t>16 years - 32 points</t>
  </si>
  <si>
    <t>17 years - 34 points</t>
  </si>
  <si>
    <t>18 years - 36 points</t>
  </si>
  <si>
    <t>19 years - 38 points</t>
  </si>
  <si>
    <t>20 years - 40 points</t>
  </si>
  <si>
    <t>21 years - 42 points</t>
  </si>
  <si>
    <t>22 years - 44 points</t>
  </si>
  <si>
    <t>Homeless75</t>
  </si>
  <si>
    <t>75% of Total Housing Units as Permanent Supportive Housing for the Homeless (Seattle/King) - 35 Points</t>
  </si>
  <si>
    <t>25% of Total Housing Units as Permanent Supportive Housing for the Homeless (Metro and Non-Metro Pool) - 25 Points</t>
  </si>
  <si>
    <t>Farmworker75</t>
  </si>
  <si>
    <t>75% of the Total Housing Units for Farmworkers (Metro and Non-Metro Pool) - 25 Points</t>
  </si>
  <si>
    <t>SpecNeeds20</t>
  </si>
  <si>
    <t>20% of the Total Housing Units for Farmworkers - 10 Points</t>
  </si>
  <si>
    <t>20% of the Total Housing Units for Large Households - 10 Points</t>
  </si>
  <si>
    <t>20% of the Total Housing Units as Housing for Persons with Disabilities - 10 Points</t>
  </si>
  <si>
    <t>20% of the Total Housing Units as Permanent Housing for the Homeless - 10 Points</t>
  </si>
  <si>
    <t>Elderly Housing Project:  Residents 62 or older - 10 Points</t>
  </si>
  <si>
    <t>Elderly Housing Project:  Residents 55 or older - 10 Points</t>
  </si>
  <si>
    <t>Elderly Housing Project: RD Section 515 program or a HUD elderly program - 10 Points</t>
  </si>
  <si>
    <t>Local Funding Counties</t>
  </si>
  <si>
    <t>Area Targeted by Local Jurisdiction Points</t>
  </si>
  <si>
    <t>CRP Points</t>
  </si>
  <si>
    <t>local_funding_counties</t>
  </si>
  <si>
    <t>King County</t>
  </si>
  <si>
    <t>Clark County</t>
  </si>
  <si>
    <t>Pierce County</t>
  </si>
  <si>
    <t>Spokane County</t>
  </si>
  <si>
    <t>Snohomish County</t>
  </si>
  <si>
    <t>Whatcom County</t>
  </si>
  <si>
    <t>a Non-Metro County. This project is not eligible for these points.</t>
  </si>
  <si>
    <t>Leveraging Points</t>
  </si>
  <si>
    <t>leveraging_points</t>
  </si>
  <si>
    <t>King County 5-10% - 2 Points</t>
  </si>
  <si>
    <t>King County 11-20% - 4 Points</t>
  </si>
  <si>
    <t>King County 21-25% - 7 Points</t>
  </si>
  <si>
    <t>King County 26% and above - 10 Points</t>
  </si>
  <si>
    <t>Metro 2-7% - 2 Points</t>
  </si>
  <si>
    <t>Metro 8-12% - 4 Points</t>
  </si>
  <si>
    <t>Metro 13-17% - 7 Points</t>
  </si>
  <si>
    <t>Metro 18% and above - 10 points</t>
  </si>
  <si>
    <t>Non-Metro 2-7% - 2 points</t>
  </si>
  <si>
    <t>Non-Metro 8-15% - 4 Points</t>
  </si>
  <si>
    <t>Non-Metro 16-22% - 7 Points</t>
  </si>
  <si>
    <t>Non-Metro 23% and above - 10 Points</t>
  </si>
  <si>
    <t>Local Funding Types</t>
  </si>
  <si>
    <t>Select Source</t>
  </si>
  <si>
    <t>local_funding_types</t>
  </si>
  <si>
    <t>Permanent Financing</t>
  </si>
  <si>
    <t>Capital Grant</t>
  </si>
  <si>
    <t>Land Donation</t>
  </si>
  <si>
    <t>Project-Based Rental Assistance</t>
  </si>
  <si>
    <t>Operating and Maintenance Subsidies</t>
  </si>
  <si>
    <t>Other funding type preapproved by the Commission</t>
  </si>
  <si>
    <t>Federal Funding Sources</t>
  </si>
  <si>
    <t>federal_funding_sources</t>
  </si>
  <si>
    <t>HUD 202</t>
  </si>
  <si>
    <t>HUD 811</t>
  </si>
  <si>
    <t>USDA 514</t>
  </si>
  <si>
    <t>USDA 515</t>
  </si>
  <si>
    <t>Other federal source preapproved by the Commission</t>
  </si>
  <si>
    <t>NAHASDA Indian Housing Block Grant - NON-METRO COUNTIES ONLY</t>
  </si>
  <si>
    <t>State Funding Coord</t>
  </si>
  <si>
    <t>King County and has selected #4 above</t>
  </si>
  <si>
    <t>KC_HTF</t>
  </si>
  <si>
    <t>a Metro or Non-Metro County</t>
  </si>
  <si>
    <t>King County, has not selected #4 and is not eligible for these points</t>
  </si>
  <si>
    <t>PBRA_units</t>
  </si>
  <si>
    <t>0 points</t>
  </si>
  <si>
    <t>10% - 25% units = 2 points</t>
  </si>
  <si>
    <t>26% - 49% units = 3 points</t>
  </si>
  <si>
    <t>50% units or more = 4 points</t>
  </si>
  <si>
    <t xml:space="preserve"> </t>
  </si>
  <si>
    <t>DevFees</t>
  </si>
  <si>
    <t>10% - 10 Points</t>
  </si>
  <si>
    <t>11% - 8 Points</t>
  </si>
  <si>
    <t>12% - 6 Points</t>
  </si>
  <si>
    <t>13% - 4 Points</t>
  </si>
  <si>
    <t>14% - 2 Points</t>
  </si>
  <si>
    <t>15% - 0 Points</t>
  </si>
  <si>
    <t>AtRisk</t>
  </si>
  <si>
    <t>Scenario 2: Significant and immediate capital needs</t>
  </si>
  <si>
    <t>Scenario 3: (Non-Metro only) Housing Authority property in need of extensive rehabilitation</t>
  </si>
  <si>
    <t>Historic</t>
  </si>
  <si>
    <t>Listed, or determined eligible for listing, in the National Register of Historic Places</t>
  </si>
  <si>
    <t xml:space="preserve">Located in a registered Historic District </t>
  </si>
  <si>
    <t>Eligible Tribal Area</t>
  </si>
  <si>
    <t>eligible_tribes</t>
  </si>
  <si>
    <t>Chehalis - Non-Metro (10 Points)</t>
  </si>
  <si>
    <t>Colville - Non-Metro (10 Points)</t>
  </si>
  <si>
    <t>Hoh - Non-Metro (10 Points)</t>
  </si>
  <si>
    <t>Kalispel - Non-Metro (10 Points)</t>
  </si>
  <si>
    <t>Lower Elwha - Non-Metro (10 Points)</t>
  </si>
  <si>
    <t>Makah - Non-Metro (10 Points)</t>
  </si>
  <si>
    <t>Nooksack - Metro (5 Points)</t>
  </si>
  <si>
    <t>Port Gamble S'Klallam - Non Metro (10 Points)</t>
  </si>
  <si>
    <t>Quileute - Non-Metro (10 Points)</t>
  </si>
  <si>
    <t>Quinault - Non-Metro (10 Points)</t>
  </si>
  <si>
    <t>Skokomish - Non-Metro (10 Points)</t>
  </si>
  <si>
    <t>Spokane - Non-Metro (10 Points)</t>
  </si>
  <si>
    <t>Squaxin Island - Non-Metro (10 Points)</t>
  </si>
  <si>
    <t>Upper Skagit - Non-Metro (10 Points)</t>
  </si>
  <si>
    <t>Yakama - Non-Metro (10 Points)</t>
  </si>
  <si>
    <t>Location Efficient Projects</t>
  </si>
  <si>
    <t>Location_eff</t>
  </si>
  <si>
    <r>
      <t xml:space="preserve">Urban: within 0.5 mile walk from at least 5 community resources </t>
    </r>
    <r>
      <rPr>
        <u/>
        <sz val="11"/>
        <color rgb="FF000000"/>
        <rFont val="Calibri"/>
        <family val="2"/>
        <scheme val="minor"/>
      </rPr>
      <t>and</t>
    </r>
    <r>
      <rPr>
        <sz val="11"/>
        <color indexed="8"/>
        <rFont val="Calibri"/>
        <family val="2"/>
      </rPr>
      <t xml:space="preserve"> within 0.5 mile of a grocery store</t>
    </r>
  </si>
  <si>
    <r>
      <t xml:space="preserve">Urban: within 1 mile walk from 8 community resources </t>
    </r>
    <r>
      <rPr>
        <u/>
        <sz val="11"/>
        <color indexed="8"/>
        <rFont val="Calibri"/>
        <family val="2"/>
      </rPr>
      <t>and</t>
    </r>
    <r>
      <rPr>
        <sz val="11"/>
        <color indexed="8"/>
        <rFont val="Calibri"/>
        <family val="2"/>
      </rPr>
      <t xml:space="preserve"> within 0.5 mile of a grocery store</t>
    </r>
  </si>
  <si>
    <t>Rural: within 5 miles driving from 6 or more community resources, one of which is a grocery store</t>
  </si>
  <si>
    <t>King County TOD</t>
  </si>
  <si>
    <t>KC_only</t>
  </si>
  <si>
    <t>King County and in a TOD location</t>
  </si>
  <si>
    <t>a Metro County. This project is not eligible for these points</t>
  </si>
  <si>
    <t>a Non-Metro County. This project is not eligible for these points</t>
  </si>
  <si>
    <t>King County OppArea</t>
  </si>
  <si>
    <t>KC_OppArea</t>
  </si>
  <si>
    <t>King County and in a High or Very High Opportunity Area Census tract</t>
  </si>
  <si>
    <t>Job Centers</t>
  </si>
  <si>
    <t>in_within</t>
  </si>
  <si>
    <t>a Metro County and within 5 miles of</t>
  </si>
  <si>
    <t>a Non-Metro County and within 10 miles of</t>
  </si>
  <si>
    <t>King County and is not eligible for these points</t>
  </si>
  <si>
    <t>jcLookup</t>
  </si>
  <si>
    <t>LocationList</t>
  </si>
  <si>
    <t>jcMetroList</t>
  </si>
  <si>
    <t>jcNonMetroList</t>
  </si>
  <si>
    <t>jcIneligibleList</t>
  </si>
  <si>
    <t>jcListAll</t>
  </si>
  <si>
    <t>Airway Heights</t>
  </si>
  <si>
    <t>Bonney Lake</t>
  </si>
  <si>
    <t>Bothell</t>
  </si>
  <si>
    <t>Camas</t>
  </si>
  <si>
    <t>Edmonds</t>
  </si>
  <si>
    <t>Everett</t>
  </si>
  <si>
    <t>Fife</t>
  </si>
  <si>
    <t>Frederickson</t>
  </si>
  <si>
    <t>Lake Stevens</t>
  </si>
  <si>
    <t>Lakewood</t>
  </si>
  <si>
    <t>Lynnwood</t>
  </si>
  <si>
    <t>Marysville</t>
  </si>
  <si>
    <t>Mount Vista</t>
  </si>
  <si>
    <t>Mukilteo</t>
  </si>
  <si>
    <t>Orchards</t>
  </si>
  <si>
    <t>Puyallup</t>
  </si>
  <si>
    <t>South Hill</t>
  </si>
  <si>
    <t>Spokane Valley</t>
  </si>
  <si>
    <t>Sumner</t>
  </si>
  <si>
    <t>Tacoma</t>
  </si>
  <si>
    <t>Vancouver</t>
  </si>
  <si>
    <t>Woodland</t>
  </si>
  <si>
    <t>Bainbridge Island</t>
  </si>
  <si>
    <t>Bremerton</t>
  </si>
  <si>
    <t>Burlington</t>
  </si>
  <si>
    <t>Clarkston</t>
  </si>
  <si>
    <t xml:space="preserve">Colville </t>
  </si>
  <si>
    <t>Ephrata</t>
  </si>
  <si>
    <t>Kelso</t>
  </si>
  <si>
    <t>Kennewick</t>
  </si>
  <si>
    <t>Lacey</t>
  </si>
  <si>
    <t>Moses Lake</t>
  </si>
  <si>
    <t>Mount Vernon</t>
  </si>
  <si>
    <t>Oak Harbor</t>
  </si>
  <si>
    <t>Olympia</t>
  </si>
  <si>
    <t>Omak</t>
  </si>
  <si>
    <t>Othello</t>
  </si>
  <si>
    <t>Pasco</t>
  </si>
  <si>
    <t>Port Angeles</t>
  </si>
  <si>
    <t>Port Townsend</t>
  </si>
  <si>
    <t>Pullman</t>
  </si>
  <si>
    <t>Quincy</t>
  </si>
  <si>
    <t>Richland</t>
  </si>
  <si>
    <t>Sedro-Woolley</t>
  </si>
  <si>
    <t>Selah</t>
  </si>
  <si>
    <t>Sequim</t>
  </si>
  <si>
    <t>Silverdale</t>
  </si>
  <si>
    <t>Sunnyside</t>
  </si>
  <si>
    <t>NP Sponsor</t>
  </si>
  <si>
    <t>Nonprofit Only</t>
  </si>
  <si>
    <t>For Profit Nonprofit Partnership</t>
  </si>
  <si>
    <t>Nonprofit Sponsor Waiver</t>
  </si>
  <si>
    <t>TDC_Limit</t>
  </si>
  <si>
    <t>Select from List</t>
  </si>
  <si>
    <t>Limit</t>
  </si>
  <si>
    <t>Studio</t>
  </si>
  <si>
    <t>One_Bdrm</t>
  </si>
  <si>
    <t>Two_Bdrm</t>
  </si>
  <si>
    <t>Three_Bdrm</t>
  </si>
  <si>
    <t>Four+Bdrm</t>
  </si>
  <si>
    <t>Seattle</t>
  </si>
  <si>
    <t>Balance of King</t>
  </si>
  <si>
    <t>Metro</t>
  </si>
  <si>
    <t>Balance of State</t>
  </si>
  <si>
    <t>Select From List</t>
  </si>
  <si>
    <t>Donation</t>
  </si>
  <si>
    <t>npDonation</t>
  </si>
  <si>
    <t>$0 - $12,500,000 TPC = $15,000 Donation</t>
  </si>
  <si>
    <t>$12,500,001 and above = $25,000 Donation</t>
  </si>
  <si>
    <t>Energy Efficiency Modeling</t>
  </si>
  <si>
    <t>energyEfficiency</t>
  </si>
  <si>
    <t>Option #1 from ESDS Section 1.02 (2 Points)</t>
  </si>
  <si>
    <t>Credit_Limit</t>
  </si>
  <si>
    <t>Seattle/King</t>
  </si>
  <si>
    <t>Pierce/Snohomish/Clark</t>
  </si>
  <si>
    <t>Eventual Tenant Ownership</t>
  </si>
  <si>
    <t>ETO</t>
  </si>
  <si>
    <t>2 Points - Units intended for Eventual Tenant Ownership</t>
  </si>
  <si>
    <t>LIH_SetAsideLookup</t>
  </si>
  <si>
    <t>CountyList</t>
  </si>
  <si>
    <t>SetAsideLookup</t>
  </si>
  <si>
    <t>H_IncomeList</t>
  </si>
  <si>
    <t>L_IncomeList</t>
  </si>
  <si>
    <t>HIC Option 1:  50% @ 30% AMI, 25% @ 40% AMI, 25% @ 60% AMI (60 Points)</t>
  </si>
  <si>
    <t>HIC Option 2:  50% @ 30% AMI, 50% @ 50% AMI (60 Points)</t>
  </si>
  <si>
    <t>HIC Option 3:  50% @ 30% AMI, 30% @ 50% AMI, 20% @ 60% AMI (58 Points)</t>
  </si>
  <si>
    <t>HIC Option 4:  25% @ 30% AMI, 50% @ 40% AMI, 25% @ 60% AMI (56 Points)</t>
  </si>
  <si>
    <t>HIC Option 5:  50% @ 30%, 25% @ 50% AMI, 25% @ 60% AMI (56 Points)</t>
  </si>
  <si>
    <t>HIC Option 6:  Not Available in Higher Income Counties</t>
  </si>
  <si>
    <t>HIC Option 7:  50% @ 30% AMI, 10% @ 40% AMI, 40% @ 60% AMI (54 Points)</t>
  </si>
  <si>
    <t>HIC Option 8:  Not Available in Higher Income Counties</t>
  </si>
  <si>
    <t>HIC Option 9:  50% @ 40% AMI, 50% @ 50% AMI (56 Points)</t>
  </si>
  <si>
    <t>HIC Option 10:  Not Available in Higher Income Counties</t>
  </si>
  <si>
    <t>HIC Option 11:  10% @ 30% AMI, 30% @ 40% AMI, 60% @ 50% AMI (54 Points)</t>
  </si>
  <si>
    <t>HIC Option 12:  Not Available in Higher Income Counties</t>
  </si>
  <si>
    <t>HIC Option 13:  Not Available in Higher Income Counties</t>
  </si>
  <si>
    <t>HIC Option 14:  40% @ 40% AMI, 50% @ 50% AMI, 10% @ 60% AMI (54 Points)</t>
  </si>
  <si>
    <t>HIC Option 15:  25% @ 40% AMI, 75% @ 50% AMI (54 Points)</t>
  </si>
  <si>
    <t>HIC Option 16:  Not Available in Higher Income Counties</t>
  </si>
  <si>
    <t>HIC Option 17:  40% @ 40% AMI, 30@ 50% AMI, 30% @ 60% AMI (54 Points)</t>
  </si>
  <si>
    <t>LIC Option 1:  Not Available in Lower Income Counties</t>
  </si>
  <si>
    <t>LIC Option 2:  Not Available in Lower Income Counties</t>
  </si>
  <si>
    <t>LIC Option 3:  Not Available in Lower Income Counties</t>
  </si>
  <si>
    <t>LIC Option 4:  25% @ 30% AMI, 50% @ 40% AMI, 25% @ 60% AMI (60 Points)</t>
  </si>
  <si>
    <t>LIC Option 5:  Not Available in Lower Income Counties</t>
  </si>
  <si>
    <t>LIC Option 6:  10% @ 30% AMI, 50% @ 40% AMI, 40% @ 50% AMI (60 Points)</t>
  </si>
  <si>
    <t>LIC Option 7:  50% @ 30% AMI, 10% @ 40% AMI, 40% @ 60% AMI (60 Points)</t>
  </si>
  <si>
    <t>LIC Option 8:  10% @ 30% AMI, 40% @ 40% AMI, 50% @ 50% AMI (58 Points)</t>
  </si>
  <si>
    <t>LIC Option 9:  50% @ 40% AMI, 50% @ 50% AMI (58 Points)</t>
  </si>
  <si>
    <t>LIC Option 10:  10% @ 30% AMI, 60% @ 40% AMI, 30% @ 60% AMI (58 Points)</t>
  </si>
  <si>
    <t>LIC Option 11:  10% @ 30% AMI, 30% @ 40% AMI, 60% @ 50% AMI (58 Points)</t>
  </si>
  <si>
    <t>LIC Option 12:  50% @ 40% AMI, 40% @ 50% AMI, 10% @ 60% AMI (56 Points)</t>
  </si>
  <si>
    <t>LIC Option 13:  40% @ 40% AMI, 60% @ 50% AMI (56 Points)</t>
  </si>
  <si>
    <t>LIC Option 14:  40% @ 40% AMI, 50% @ 50% AMI, 10% @ 60% AMI (56 Points)</t>
  </si>
  <si>
    <t>LIC Option 15:  25% @ 40% AMI, 75% @ 50% AMI (56 Points)</t>
  </si>
  <si>
    <t>LIC Option 16:  50% @ 40% AMI, 20% @ 50% AMI, 30% @ 60% AMI (56 Points)</t>
  </si>
  <si>
    <t>LIC Option 17:  40% @ 40% AMI, 30@ 50% AMI, 30% @ 60% AMI (56 Points)</t>
  </si>
  <si>
    <t>IncomeList</t>
  </si>
  <si>
    <t>Income List</t>
  </si>
  <si>
    <t>HIC</t>
  </si>
  <si>
    <t>LIHTC PROJECT RENTS</t>
  </si>
  <si>
    <t>Instructions:</t>
  </si>
  <si>
    <r>
      <t xml:space="preserve">The purpose of the LIHTC Operating Pro Forma is for the project to demonstate financial feasibility using the LIHTC income set-asides and the maximum achievable rents.
• Do not include any income from rent subsidies or operating subsidies.
• Do not include any income from commercial space.  
• Only include the income set-asides commited to on the LIHTC scoring sheet, even if these are not the most restrictive.   
• Operating Expenses should not include the cost of services for Supportive Housing.
</t>
    </r>
    <r>
      <rPr>
        <b/>
        <sz val="11"/>
        <rFont val="Calibri"/>
        <family val="2"/>
      </rPr>
      <t>Cells shaded green are input cells</t>
    </r>
    <r>
      <rPr>
        <sz val="11"/>
        <rFont val="Calibri"/>
        <family val="2"/>
      </rPr>
      <t>; all others will autocalculate.</t>
    </r>
  </si>
  <si>
    <t>Unit Size 
(Number of Bedrooms)</t>
  </si>
  <si>
    <t>% of Median 
Income Served</t>
  </si>
  <si>
    <t>Number of Units</t>
  </si>
  <si>
    <t>Market Rent</t>
  </si>
  <si>
    <t>Maximum Allowable Tax Credit Rents</t>
  </si>
  <si>
    <t>Utility Allowance</t>
  </si>
  <si>
    <t>Net Maximum Tax Credit Rents</t>
  </si>
  <si>
    <t>Concluded Rents from Market Study</t>
  </si>
  <si>
    <t xml:space="preserve">Maximum Achievable Rents </t>
  </si>
  <si>
    <t xml:space="preserve">Annual Gross Rental Income 
</t>
  </si>
  <si>
    <t>Totals</t>
  </si>
  <si>
    <t>Maximum Allowable Tax Credit Rents are published here:</t>
  </si>
  <si>
    <t>https://www.wshfc.org/Managers/Map.aspx</t>
  </si>
  <si>
    <t>Total Development Cost Limit Calculation</t>
  </si>
  <si>
    <t>The following outlines the Commission’s Total Development Cost Limit policy:</t>
  </si>
  <si>
    <t>1.</t>
  </si>
  <si>
    <t>Total Development Cost = Total Project Cost less land and capitalized reserves</t>
  </si>
  <si>
    <t>2.</t>
  </si>
  <si>
    <t>All units - market rate, low-income and common area - are included in the calculation.</t>
  </si>
  <si>
    <t>3.</t>
  </si>
  <si>
    <t>Projects located in any county other than King County that fit the definition of an Urban Project may request to be allowed to use the TDC limits one category higher than their current category.</t>
  </si>
  <si>
    <t>4.</t>
  </si>
  <si>
    <t>Projects are subject to the Development Cost Limit Schedule in place at application.</t>
  </si>
  <si>
    <t>Which limits is this project subject to?</t>
  </si>
  <si>
    <t>Which credit limit is this project subject to?</t>
  </si>
  <si>
    <t>1 Bedroom</t>
  </si>
  <si>
    <t>2 Bedroom</t>
  </si>
  <si>
    <t>3 Bedroom</t>
  </si>
  <si>
    <t>4+ Bedroom</t>
  </si>
  <si>
    <r>
      <rPr>
        <b/>
        <sz val="9"/>
        <color indexed="8"/>
        <rFont val="Calibri"/>
        <family val="2"/>
      </rPr>
      <t>Number of Units</t>
    </r>
    <r>
      <rPr>
        <sz val="9"/>
        <color indexed="8"/>
        <rFont val="Calibri"/>
        <family val="2"/>
      </rPr>
      <t xml:space="preserve"> (Include Market Rate, Low-Income, and Common Area Units).</t>
    </r>
  </si>
  <si>
    <t>Appropriate Cost/Unit Limits</t>
  </si>
  <si>
    <t>Max Cost by Unit Type</t>
  </si>
  <si>
    <t>Max Credit per LIH Unit</t>
  </si>
  <si>
    <t>Project's Total Development Cost Limit:</t>
  </si>
  <si>
    <r>
      <t xml:space="preserve">Total Residential Project Cost </t>
    </r>
    <r>
      <rPr>
        <b/>
        <sz val="9"/>
        <color indexed="8"/>
        <rFont val="Calibri"/>
        <family val="2"/>
      </rPr>
      <t>(from Form 6D, Cell G35)</t>
    </r>
  </si>
  <si>
    <t>- Land</t>
  </si>
  <si>
    <t>- Offsite Infrastructure</t>
  </si>
  <si>
    <t>- Capitalized Reserves</t>
  </si>
  <si>
    <t>Total Development Cost</t>
  </si>
  <si>
    <r>
      <t xml:space="preserve">Total Development Cost </t>
    </r>
    <r>
      <rPr>
        <b/>
        <sz val="11"/>
        <color indexed="8"/>
        <rFont val="Symbol"/>
        <family val="1"/>
        <charset val="2"/>
      </rPr>
      <t xml:space="preserve">£ </t>
    </r>
    <r>
      <rPr>
        <b/>
        <sz val="11"/>
        <color indexed="8"/>
        <rFont val="Calibri"/>
        <family val="2"/>
      </rPr>
      <t>Total Project Cost Limit</t>
    </r>
  </si>
  <si>
    <t>If the Total Development Cost exceeds the Project's Total Develoment Cost Limit  and has not been approved for a waiver, the application will be disqualified.</t>
  </si>
  <si>
    <t xml:space="preserve">  Waiver has been approved.</t>
  </si>
  <si>
    <t xml:space="preserve">Approved Total Development Cost in Waiver = </t>
  </si>
  <si>
    <t>To improve our analysis of factors that influence Total Development Costs, please fill in the following information:</t>
  </si>
  <si>
    <t>Number of Units by Building Type:</t>
  </si>
  <si>
    <t>Project Type</t>
  </si>
  <si>
    <t>Single Family Detached</t>
  </si>
  <si>
    <t>New Construction</t>
  </si>
  <si>
    <t>Townhouse/Duplex</t>
  </si>
  <si>
    <t>Rehabilitation</t>
  </si>
  <si>
    <t>Walk-Up/Garden Style Apartments</t>
  </si>
  <si>
    <t>Low-Rise (2-3 stories with elevator)</t>
  </si>
  <si>
    <t>Wage Rate Requirements</t>
  </si>
  <si>
    <t>Mid-Rise (4-8 stories with elevator)</t>
  </si>
  <si>
    <t>State Prevailing Wages - Residential</t>
  </si>
  <si>
    <t>High Rise (9+ stories with elevator)</t>
  </si>
  <si>
    <t>State Prevailing Wages - Commercial</t>
  </si>
  <si>
    <t>Davis Bacon Wages - Residential</t>
  </si>
  <si>
    <t>Parking</t>
  </si>
  <si>
    <t>Davis Bacon Wages - Commercial</t>
  </si>
  <si>
    <t xml:space="preserve">  Number of Residential Structured Parking Stalls</t>
  </si>
  <si>
    <t>No wage requirements</t>
  </si>
  <si>
    <t>Calc_Sheet__c</t>
  </si>
  <si>
    <t>Unit_Mix_Nbr_of_Bedrooms__c</t>
  </si>
  <si>
    <t>Unit_Mix_Pct_Median_Income__c</t>
  </si>
  <si>
    <t>Unit_Mix_Nbr_of_Units__c</t>
  </si>
  <si>
    <t>Monthly_Rents_Market_Rent_Mkt_Study__c</t>
  </si>
  <si>
    <t>Monthly_Rents_LY_Max_TC_Rents__c</t>
  </si>
  <si>
    <t>Montly_Rents_Utility_Allowance__c</t>
  </si>
  <si>
    <t>Monthly_Rents_Achievable_Restricted__c</t>
  </si>
  <si>
    <t>Pro_Forma_Gross_Annual_Rental_Income__c</t>
  </si>
  <si>
    <t>REVENUES</t>
  </si>
  <si>
    <t>Year 1</t>
  </si>
  <si>
    <t>Year 2</t>
  </si>
  <si>
    <t>Year 3</t>
  </si>
  <si>
    <t>Year 4</t>
  </si>
  <si>
    <t>Year 5</t>
  </si>
  <si>
    <t>Year 6</t>
  </si>
  <si>
    <t>Year 7</t>
  </si>
  <si>
    <t xml:space="preserve">Residential Income </t>
  </si>
  <si>
    <t>inflation factor</t>
  </si>
  <si>
    <t>Annual Gross Rental Income</t>
  </si>
  <si>
    <t>Other:</t>
  </si>
  <si>
    <t>Name of First "Other" Source</t>
  </si>
  <si>
    <t>Name of Second "Other" Source</t>
  </si>
  <si>
    <t>Total Residential Income</t>
  </si>
  <si>
    <t>Less Annual Residential Vacancy</t>
  </si>
  <si>
    <t>EFFECTIVE GROSS INCOME (EGI)</t>
  </si>
  <si>
    <t xml:space="preserve">EXPENSES </t>
  </si>
  <si>
    <t>Operating Expenses</t>
  </si>
  <si>
    <t>Cost / Unit (Y1)</t>
  </si>
  <si>
    <t>Management - On-site</t>
  </si>
  <si>
    <t>Management - Off-site</t>
  </si>
  <si>
    <t>Accounting</t>
  </si>
  <si>
    <t>Legal Services</t>
  </si>
  <si>
    <t>Insurance</t>
  </si>
  <si>
    <t>Real Estate Taxes</t>
  </si>
  <si>
    <t>Marketing</t>
  </si>
  <si>
    <t>Security</t>
  </si>
  <si>
    <t xml:space="preserve">Maintenance and janitorial </t>
  </si>
  <si>
    <t>Decorating/Turnover</t>
  </si>
  <si>
    <t>Contract Repairs</t>
  </si>
  <si>
    <t>Landscaping</t>
  </si>
  <si>
    <t>Pest Control</t>
  </si>
  <si>
    <t>Fire Safety</t>
  </si>
  <si>
    <t>Elevator</t>
  </si>
  <si>
    <t>Water &amp; Sewer</t>
  </si>
  <si>
    <t>Garbage Removal</t>
  </si>
  <si>
    <t>Electric</t>
  </si>
  <si>
    <t>Oil/Gas/Other</t>
  </si>
  <si>
    <t>Telephone</t>
  </si>
  <si>
    <t>Other</t>
  </si>
  <si>
    <t>Total Residential Operating Expenses</t>
  </si>
  <si>
    <t>Replacement Reserve</t>
  </si>
  <si>
    <t>Operating Reserve</t>
  </si>
  <si>
    <t>Total Reserves</t>
  </si>
  <si>
    <t>TOTAL PROJECT EXPENSES</t>
  </si>
  <si>
    <t>NET OPERATING INCOME (EGI - Total Expenses)</t>
  </si>
  <si>
    <t>DEBT SERVICE</t>
  </si>
  <si>
    <t>HARD DEBT</t>
  </si>
  <si>
    <t>Loan Amount</t>
  </si>
  <si>
    <t>Lender 1</t>
  </si>
  <si>
    <t>Lender 2</t>
  </si>
  <si>
    <t>Lender 3</t>
  </si>
  <si>
    <t>TOTAL HARD DEBT SERVICE</t>
  </si>
  <si>
    <t>Gross Cash Flow</t>
  </si>
  <si>
    <t>Debt Coverage Ratio (Hard Debt)</t>
  </si>
  <si>
    <t>SOFT DEBT</t>
  </si>
  <si>
    <t>Lender 4</t>
  </si>
  <si>
    <t>Lender 5</t>
  </si>
  <si>
    <t>Lender 6</t>
  </si>
  <si>
    <t>Lender 7</t>
  </si>
  <si>
    <t>Lender 8</t>
  </si>
  <si>
    <t>Lender 9</t>
  </si>
  <si>
    <t>TOTAL SOFT  DEBT SERVICE</t>
  </si>
  <si>
    <t xml:space="preserve">Overall Debt Coverage Ratio </t>
  </si>
  <si>
    <t>Net Cash Flow</t>
  </si>
  <si>
    <t>Year 8</t>
  </si>
  <si>
    <t>Year 9</t>
  </si>
  <si>
    <t>Year 10</t>
  </si>
  <si>
    <t>Year 11</t>
  </si>
  <si>
    <t>Year 12</t>
  </si>
  <si>
    <t>Year 13</t>
  </si>
  <si>
    <t>Year 14</t>
  </si>
  <si>
    <t>Year 15</t>
  </si>
  <si>
    <t xml:space="preserve">Operating Expenses- </t>
  </si>
  <si>
    <t>TOTAL SOFT DEBT SERVICE</t>
  </si>
  <si>
    <t>Overall Coverage Ratio</t>
  </si>
  <si>
    <t>Residential_Income_Inflation_Factor__c</t>
  </si>
  <si>
    <t>Operating_Expenses_Inflation_Rate__c</t>
  </si>
  <si>
    <t>Residential_Vacancy_Factor__c</t>
  </si>
  <si>
    <t>Lender_1_HardDebt_Name__c</t>
  </si>
  <si>
    <t>Lender_1_HardDebt_Loan_Amount__c</t>
  </si>
  <si>
    <t>Lender_2_HardDebt_Name__c</t>
  </si>
  <si>
    <t>Lender_2_HardDebt_Loan_Amount__c</t>
  </si>
  <si>
    <t>Lender_3_HardDebt_Name__c</t>
  </si>
  <si>
    <t>Lender_3_HardDebt_Loan_Amount__c</t>
  </si>
  <si>
    <t>Lender_1_Name__c</t>
  </si>
  <si>
    <t>Lender_1_Loan_Amount__c</t>
  </si>
  <si>
    <t>Lender_2_Name__c</t>
  </si>
  <si>
    <t>Lender_2_Loan_Amount__c</t>
  </si>
  <si>
    <t>Lender_3_Name__c</t>
  </si>
  <si>
    <t>Lender_3_Loan_Amount__c</t>
  </si>
  <si>
    <t>Lender_4_Name__c</t>
  </si>
  <si>
    <t>Lender_4_Loan_Amount__c</t>
  </si>
  <si>
    <t>Lender_5_Name__c</t>
  </si>
  <si>
    <t>Lender_5_Loan_Amount__c</t>
  </si>
  <si>
    <t>Calc_Sheet_Operating_ProForma__c</t>
  </si>
  <si>
    <t>Year_Number__c</t>
  </si>
  <si>
    <t>RI_Other1__c</t>
  </si>
  <si>
    <t>RI_Other2__c</t>
  </si>
  <si>
    <t>OE_Management_Onsite__c</t>
  </si>
  <si>
    <t>OE_Management_Offsite__c</t>
  </si>
  <si>
    <t>OE Accounting</t>
  </si>
  <si>
    <t>OE_Legal_Services__c</t>
  </si>
  <si>
    <t>OE_Insurance__c</t>
  </si>
  <si>
    <t>OE_Real_Estate_Taxes__c</t>
  </si>
  <si>
    <t>OE_Marketing__c</t>
  </si>
  <si>
    <t>OE_Security__c</t>
  </si>
  <si>
    <t>OE_Maint_and_Janitorial__c</t>
  </si>
  <si>
    <t>OE_Decorating_Turnover__c</t>
  </si>
  <si>
    <t>OE_Contract_Repairs__c</t>
  </si>
  <si>
    <t>OE_Landscaping__c</t>
  </si>
  <si>
    <t>OE_Pest_Control__c</t>
  </si>
  <si>
    <t>OE_Management_Not_Off_Not_On__c</t>
  </si>
  <si>
    <t>OE_Elevator__c</t>
  </si>
  <si>
    <t>OE_Water_Sewer__c</t>
  </si>
  <si>
    <t>OE_Garbage_Removal__c</t>
  </si>
  <si>
    <t>OE_Electric__c</t>
  </si>
  <si>
    <t>OE_Oil_Gas_Other__c</t>
  </si>
  <si>
    <t>OE_Telephone__c</t>
  </si>
  <si>
    <t>OE_Other__c</t>
  </si>
  <si>
    <t>Replacement_Reserve__c</t>
  </si>
  <si>
    <t>Operating_Reserve__c</t>
  </si>
  <si>
    <t>Debt_Service_HardDebt_Lender_1__c</t>
  </si>
  <si>
    <t>Debt_Service_HardDebt_Lender_2__c</t>
  </si>
  <si>
    <t>Debt_Service_HardDebt_Lender_3__c</t>
  </si>
  <si>
    <t>Debt_Service_HardDebt_Lender_4__c</t>
  </si>
  <si>
    <t>Debt_Service_HardDebt_Lender_5__c</t>
  </si>
  <si>
    <t>Debt_Service_SoftDebt_Lender_1__c</t>
  </si>
  <si>
    <t>Debt_Service_SoftDebt_Lender_2__c</t>
  </si>
  <si>
    <t>Debt_Service_SoftDebt_Lender_3__c</t>
  </si>
  <si>
    <t>Debt_Service_SoftDebt_Lender_4__c</t>
  </si>
  <si>
    <t>Debt_Service_SoftDebt_Lender_5__c</t>
  </si>
  <si>
    <t>Year 01</t>
  </si>
  <si>
    <t>Year 02</t>
  </si>
  <si>
    <t>Year 03</t>
  </si>
  <si>
    <t>Year 04</t>
  </si>
  <si>
    <t>Year 05</t>
  </si>
  <si>
    <t>Year 06</t>
  </si>
  <si>
    <t>Year 07</t>
  </si>
  <si>
    <t>Year 08</t>
  </si>
  <si>
    <t>Year 09</t>
  </si>
  <si>
    <t>APPLICABLE FRACTION</t>
  </si>
  <si>
    <t>If the Project is not 100% low-income units, please complete the following to determine the Applicable Fraction by building.</t>
  </si>
  <si>
    <t>Building Number</t>
  </si>
  <si>
    <t>Unit Fraction</t>
  </si>
  <si>
    <t>Floor Space Fraction</t>
  </si>
  <si>
    <t>Applicable Fraction</t>
  </si>
  <si>
    <r>
      <t xml:space="preserve">Expected Placed-In-Service Date
</t>
    </r>
    <r>
      <rPr>
        <b/>
        <sz val="8"/>
        <rFont val="Calibri"/>
        <family val="2"/>
      </rPr>
      <t>(MM/DD/YYYY)</t>
    </r>
  </si>
  <si>
    <t># of Low-Income Units</t>
  </si>
  <si>
    <t># of Market-Rate Units</t>
  </si>
  <si>
    <t>Square Footage of Low-Income Units</t>
  </si>
  <si>
    <t>Square Footage of Market-Rate Units</t>
  </si>
  <si>
    <t>A</t>
  </si>
  <si>
    <t>B</t>
  </si>
  <si>
    <t>     </t>
  </si>
  <si>
    <t>C</t>
  </si>
  <si>
    <t>D</t>
  </si>
  <si>
    <t>E</t>
  </si>
  <si>
    <t>F</t>
  </si>
  <si>
    <t>G</t>
  </si>
  <si>
    <t>H</t>
  </si>
  <si>
    <t>I</t>
  </si>
  <si>
    <t>J</t>
  </si>
  <si>
    <t>K</t>
  </si>
  <si>
    <t>L</t>
  </si>
  <si>
    <t>TOTALS FOR ALL BUILDINGS</t>
  </si>
  <si>
    <t>Eligibility for Acquisition Credit</t>
  </si>
  <si>
    <t>All Applicants acquiring or planning to acquire an Existing Building must complete the following, regardless of whether a building is considered New Production or Rehabilitation.</t>
  </si>
  <si>
    <t>The buildings in this Project are in compliance with the 10 year rule as defined in Section 42(d)(2) of the Code.  All of the following are true:</t>
  </si>
  <si>
    <t xml:space="preserve">(1)  The building(s) are being acquired by purchase, as defined in Section 179(d)(2); </t>
  </si>
  <si>
    <t>(2)  A period of at least 10 years has passed between the date of acquisition by the Applicant and</t>
  </si>
  <si>
    <t xml:space="preserve">    the date the building was last placed in service; and</t>
  </si>
  <si>
    <t>(3)  The building is in compliance with the Related Party rule under Section 42(d)(2)(B)(iii).</t>
  </si>
  <si>
    <t>This project is exempt from the 10 year rule based on the following:</t>
  </si>
  <si>
    <t>Section 42(d)(2)(D) - Special placed-in-service rules for certain types of ownership transfers</t>
  </si>
  <si>
    <t>Section 42(d)(6) - Federally- or State-assisted building(s)</t>
  </si>
  <si>
    <t>Section 42(d)(6) - Building(s) acquired from an insured depository institution in default</t>
  </si>
  <si>
    <t xml:space="preserve">A waiver from the IRS of the 10-year rule has been received.  </t>
  </si>
  <si>
    <t xml:space="preserve">Please attach evidence of compliance with the 10-year rule as outlined in Section 42(d)(2), the Special Placed-In-Service Rules of Section 42(d)(2)(D) or the exceptions to the 10-year rule outlined in Section 42(d)(6).  </t>
  </si>
  <si>
    <t>Address of Building or Building Number</t>
  </si>
  <si>
    <t>Placed-In-Service Date of Building by the Seller/Lessor</t>
  </si>
  <si>
    <t>Actual/ Proposed Date of Acquisition by Applicant</t>
  </si>
  <si>
    <t>Number of Years Between Last Placed-In-Service &amp; Acquisition</t>
  </si>
  <si>
    <t>Historic Rehabilitation Tax Credits</t>
  </si>
  <si>
    <r>
      <t>Residential Qualified Rehabilitation Expenditures</t>
    </r>
    <r>
      <rPr>
        <vertAlign val="superscript"/>
        <sz val="11"/>
        <color indexed="8"/>
        <rFont val="Calibri"/>
        <family val="2"/>
      </rPr>
      <t>[1]</t>
    </r>
  </si>
  <si>
    <r>
      <t>+ Commercial &amp; Other Non-Residential Qualified Rehabilitation Expenditures</t>
    </r>
    <r>
      <rPr>
        <vertAlign val="superscript"/>
        <sz val="11"/>
        <color indexed="8"/>
        <rFont val="Calibri"/>
        <family val="2"/>
      </rPr>
      <t>[2]</t>
    </r>
  </si>
  <si>
    <t>Total Qualified Rehabilitation Expenditures</t>
  </si>
  <si>
    <t>x Historic Rehabilitation Tax Credit Percentage</t>
  </si>
  <si>
    <t>Total Historic Rehabilitation Tax Credits</t>
  </si>
  <si>
    <t>x Tax Credit Factor for Historic Rehabilitation Tax Credits</t>
  </si>
  <si>
    <t>Net Historic Rehabilitation Tax Credit Proceeds</t>
  </si>
  <si>
    <t>Residential Qualified Rehabilitation Expenditures</t>
  </si>
  <si>
    <r>
      <t>Historic Rehabilitation Tax Credits - Residential Portion Only</t>
    </r>
    <r>
      <rPr>
        <b/>
        <vertAlign val="superscript"/>
        <sz val="11"/>
        <color indexed="8"/>
        <rFont val="Calibri"/>
        <family val="2"/>
      </rPr>
      <t>[3]</t>
    </r>
  </si>
  <si>
    <r>
      <t xml:space="preserve">Net Historic Rehabilitation Tax Credit Proceeds - Residential Portion </t>
    </r>
    <r>
      <rPr>
        <vertAlign val="superscript"/>
        <sz val="11"/>
        <color indexed="8"/>
        <rFont val="Calibri"/>
        <family val="2"/>
      </rPr>
      <t>[4]</t>
    </r>
  </si>
  <si>
    <r>
      <t xml:space="preserve">Net Historic Rehabilitation Tax Credit Proceeds - Non Residential Portion </t>
    </r>
    <r>
      <rPr>
        <vertAlign val="superscript"/>
        <sz val="11"/>
        <color indexed="8"/>
        <rFont val="Calibri"/>
        <family val="2"/>
      </rPr>
      <t>[4]</t>
    </r>
  </si>
  <si>
    <r>
      <rPr>
        <vertAlign val="superscript"/>
        <sz val="9"/>
        <color indexed="8"/>
        <rFont val="Calibri"/>
        <family val="2"/>
      </rPr>
      <t>[1]</t>
    </r>
    <r>
      <rPr>
        <sz val="9"/>
        <color indexed="8"/>
        <rFont val="Calibri"/>
        <family val="2"/>
      </rPr>
      <t xml:space="preserve"> As defined in Section 42(c)(2) of the Internal Revenue Code.</t>
    </r>
  </si>
  <si>
    <r>
      <rPr>
        <vertAlign val="superscript"/>
        <sz val="9"/>
        <color indexed="8"/>
        <rFont val="Calibri"/>
        <family val="2"/>
      </rPr>
      <t>[2]</t>
    </r>
    <r>
      <rPr>
        <sz val="9"/>
        <color indexed="8"/>
        <rFont val="Calibri"/>
        <family val="2"/>
      </rPr>
      <t xml:space="preserve"> Ibid.</t>
    </r>
  </si>
  <si>
    <r>
      <rPr>
        <vertAlign val="superscript"/>
        <sz val="9"/>
        <color indexed="8"/>
        <rFont val="Calibri"/>
        <family val="2"/>
      </rPr>
      <t>[3]</t>
    </r>
    <r>
      <rPr>
        <sz val="9"/>
        <color indexed="8"/>
        <rFont val="Calibri"/>
        <family val="2"/>
      </rPr>
      <t xml:space="preserve"> Include on Form 6D - LIHTC Calculation, Line 20 of the Combined Funders Application</t>
    </r>
  </si>
  <si>
    <r>
      <rPr>
        <vertAlign val="superscript"/>
        <sz val="9"/>
        <color indexed="8"/>
        <rFont val="Calibri"/>
        <family val="2"/>
      </rPr>
      <t>[4]</t>
    </r>
    <r>
      <rPr>
        <sz val="9"/>
        <color indexed="8"/>
        <rFont val="Calibri"/>
        <family val="2"/>
      </rPr>
      <t xml:space="preserve"> Include as a source on Form 7A - Financing of the Combined Funders Application</t>
    </r>
  </si>
  <si>
    <t>Administrative Requirements</t>
  </si>
  <si>
    <t>Public Records Act Notice</t>
  </si>
  <si>
    <t>The Applicant is advised that materials and information which are submitted to the Commission by the Applicant and/or any other party with respect to the Applicant's Project will be subject to public disclosure unless otherwise exempt from disclosure under the Washington Public Records Disclosure Act (RCW 42.17.250 et seq.).</t>
  </si>
  <si>
    <t>Notification of Local Official for the Project's Jurisdiction:</t>
  </si>
  <si>
    <t>Name of Political Jurisdiction:</t>
  </si>
  <si>
    <t>Name of CEO of the Jurisdiction:</t>
  </si>
  <si>
    <t>Title:</t>
  </si>
  <si>
    <t>Address:</t>
  </si>
  <si>
    <t>City:</t>
  </si>
  <si>
    <t>State:</t>
  </si>
  <si>
    <t>WA</t>
  </si>
  <si>
    <t>Zip Code:</t>
  </si>
  <si>
    <t>Phone:</t>
  </si>
  <si>
    <t>Fax:</t>
  </si>
  <si>
    <t>Congressional District:</t>
  </si>
  <si>
    <t>Legislative District:</t>
  </si>
  <si>
    <t>Public Housing Authority:</t>
  </si>
  <si>
    <t>Is there a public housing authority (or another agency authorized to act in lieu of a public housing authority) authorized to act in the jurisdiction where the Project is located?</t>
  </si>
  <si>
    <t>Yes</t>
  </si>
  <si>
    <t>No</t>
  </si>
  <si>
    <t>If Yes, complete the following:</t>
  </si>
  <si>
    <t>Name of Public Housing Authority:</t>
  </si>
  <si>
    <t>Contact Person:</t>
  </si>
  <si>
    <t>Email:</t>
  </si>
  <si>
    <t>APPLICANT'S REPRESENTATIONS, WARRANTIES, AND CERTIFICATION</t>
  </si>
  <si>
    <t>I, _________________________________________________________________, the Applicant and Project Owner,</t>
  </si>
  <si>
    <t>hereby certify that the information contained herein and in the Application, including any attachments thereto, is true, correct and complete.  I also certify that the Application and attached certifications have not been changed from the original format or content of forms provided by the Commission (other than completing the appropriate blanks).  I further certify that I have the requisite authority to make this certification and acknowledge that I have read the Commission's Policies and agree to carry out the terms and conditions stated therein.
I acknowledge that I am responsible for ensuring that the Project described in the Application consists or will consist of one or more Qualified Buildings and that the Project will meet the definition of a “qualified low-income housing project” as that term is defined in Section 42 of the Internal Revenue Code, as amended, and will satisfy all applicable requirements of federal income tax law in acquisition, rehabilitation, or construction and operation of the Project to receive the Credit.
I acknowledge that I am responsible for all calculations and figures relating to the determination of Total Project Costs, Adjusted Basis, Eligible Basis and Qualified Basis for each Building in the Project described in the Application, and I understand and agree that the amount of any Credit reserved or allocated is calculated with reference to the figures submitted in the Application.
I will comply with all representations and Commitments made in the Application with respect to each Building in the Project unless I submit a written request in a timely manner to approve a modification or change prior to the Commission's issuance of IRS Form 8609 for such Building and such request is approved by the Commission.  In addition, if I become aware now, or in the future, of any aspect of the Project which might disqualify it, in whole or in part, for the Credit (such as student or transient housing or HUD Section 8 Moderate Rehabilitation assistance), I will immediately notify the Commission of such information.
I agree to notify the Commission at least thirty days in advance of any significant changes in the Project (e.g., a change in the number of Buildings or Units; a change in the Project contact person, the identity of interest information, the Development Team information, or Legal Counsel and other professional representatives; a change of 10% or more of the Project's Total Project Cost; an addition or deletion of, or a major change in, a financing source; or a change of 10% or more in the operating revenue or expenses for the Project).  I acknowledge that I must provide a narrative description and other supporting documentation, plus any revised pages of the Application affected by the change(s).  The Commission reserves the right to approve or deny such changes. (Please refer to Chapter 2 of the Policies for additional information.)
I agree not to transfer or assign any right, title or interest in the Project, the Application, Credit Reservation, Carryover Allocation, and/or Allocation without the advance written consent of the Commission.  (Please refer to Chapter 9 of the Policies for additional information.)
IN WITNESS WHEREOF, I, the Applicant and Project Owner, have caused this Application and this APPLICANT'S REPRESENTATIONS, WARRANTIES AND CERTIFICATIONS to be duly executed on</t>
  </si>
  <si>
    <t xml:space="preserve"> on this _____ day of _______________, 2023.</t>
  </si>
  <si>
    <t>Legal Name of Applicant:</t>
  </si>
  <si>
    <t>By (sign):</t>
  </si>
  <si>
    <t>Its:</t>
  </si>
  <si>
    <t>Name (print)</t>
  </si>
  <si>
    <t>Title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</si>
</sst>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1">
    <numFmt numFmtId="5" formatCode="&quot;$&quot;#,##0_);\(&quot;$&quot;#,##0\)"/>
    <numFmt numFmtId="6" formatCode="&quot;$&quot;#,##0_);[Red]\(&quot;$&quot;#,##0\)"/>
    <numFmt numFmtId="7" formatCode="&quot;$&quot;#,##0.00_);\(&quot;$&quot;#,##0.00\)"/>
    <numFmt numFmtId="42" formatCode="_(&quot;$&quot;* #,##0_);_(&quot;$&quot;* \(#,##0\);_(&quot;$&quot;* &quot;-&quot;_);_(@_)"/>
    <numFmt numFmtId="44" formatCode="_(&quot;$&quot;* #,##0.00_);_(&quot;$&quot;* \(#,##0.00\);_(&quot;$&quot;* &quot;-&quot;??_);_(@_)"/>
    <numFmt numFmtId="43" formatCode="_(* #,##0.00_);_(* \(#,##0.00\);_(* &quot;-&quot;??_);_(@_)"/>
    <numFmt numFmtId="164" formatCode="&quot;$&quot;#,##0"/>
    <numFmt numFmtId="165" formatCode="0.0%"/>
    <numFmt numFmtId="166" formatCode="_(&quot;$&quot;* #,##0_);_(&quot;$&quot;* \(#,##0\);_(&quot;$&quot;* &quot;-&quot;??_);_(@_)"/>
    <numFmt numFmtId="167" formatCode="&quot;$&quot;#,##0.00"/>
    <numFmt numFmtId="168" formatCode="_(&quot;$&quot;* #,##0.00_);_(&quot;$&quot;* \(#,##0.00\);_(&quot;$&quot;* &quot;-&quot;_);_(@_)"/>
  </numFmts>
  <fonts count="81">
    <font>
      <sz val="11"/>
      <color theme="1"/>
      <name val="Calibri"/>
      <family val="2"/>
      <scheme val="minor"/>
    </font>
    <font>
      <sz val="11"/>
      <color indexed="8"/>
      <name val="Calibri"/>
      <family val="2"/>
    </font>
    <font>
      <b/>
      <sz val="11"/>
      <color indexed="8"/>
      <name val="Calibri"/>
      <family val="2"/>
    </font>
    <font>
      <u/>
      <sz val="10"/>
      <color indexed="12"/>
      <name val="Arial"/>
      <family val="2"/>
    </font>
    <font>
      <i/>
      <sz val="11"/>
      <color indexed="8"/>
      <name val="Calibri"/>
      <family val="2"/>
    </font>
    <font>
      <sz val="9"/>
      <name val="Calibri"/>
      <family val="2"/>
    </font>
    <font>
      <sz val="10"/>
      <name val="Calibri"/>
      <family val="2"/>
    </font>
    <font>
      <b/>
      <sz val="10"/>
      <name val="Calibri"/>
      <family val="2"/>
    </font>
    <font>
      <sz val="10"/>
      <name val="Arial"/>
      <family val="2"/>
    </font>
    <font>
      <b/>
      <sz val="8"/>
      <name val="Calibri"/>
      <family val="2"/>
    </font>
    <font>
      <b/>
      <sz val="9"/>
      <name val="Calibri"/>
      <family val="2"/>
    </font>
    <font>
      <b/>
      <sz val="14"/>
      <name val="Calibri"/>
      <family val="2"/>
    </font>
    <font>
      <b/>
      <sz val="12"/>
      <name val="Calibri"/>
      <family val="2"/>
    </font>
    <font>
      <sz val="10"/>
      <name val="Arial"/>
      <family val="2"/>
    </font>
    <font>
      <sz val="9"/>
      <color indexed="81"/>
      <name val="Tahoma"/>
      <family val="2"/>
    </font>
    <font>
      <sz val="11"/>
      <name val="Calibri"/>
      <family val="2"/>
    </font>
    <font>
      <b/>
      <sz val="11"/>
      <name val="Calibri"/>
      <family val="2"/>
    </font>
    <font>
      <b/>
      <sz val="14"/>
      <color indexed="8"/>
      <name val="Calibri"/>
      <family val="2"/>
    </font>
    <font>
      <b/>
      <sz val="10"/>
      <color indexed="8"/>
      <name val="Calibri"/>
      <family val="2"/>
    </font>
    <font>
      <sz val="9"/>
      <color indexed="8"/>
      <name val="Calibri"/>
      <family val="2"/>
    </font>
    <font>
      <b/>
      <sz val="9"/>
      <color indexed="8"/>
      <name val="Calibri"/>
      <family val="2"/>
    </font>
    <font>
      <vertAlign val="superscript"/>
      <sz val="11"/>
      <color indexed="8"/>
      <name val="Calibri"/>
      <family val="2"/>
    </font>
    <font>
      <vertAlign val="superscript"/>
      <sz val="9"/>
      <color indexed="8"/>
      <name val="Calibri"/>
      <family val="2"/>
    </font>
    <font>
      <b/>
      <vertAlign val="superscript"/>
      <sz val="11"/>
      <color indexed="8"/>
      <name val="Calibri"/>
      <family val="2"/>
    </font>
    <font>
      <b/>
      <sz val="15"/>
      <color indexed="56"/>
      <name val="Calibri"/>
      <family val="2"/>
    </font>
    <font>
      <b/>
      <sz val="13"/>
      <color indexed="56"/>
      <name val="Calibri"/>
      <family val="2"/>
    </font>
    <font>
      <b/>
      <sz val="11"/>
      <color indexed="56"/>
      <name val="Calibri"/>
      <family val="2"/>
    </font>
    <font>
      <b/>
      <sz val="18"/>
      <color indexed="56"/>
      <name val="Cambria"/>
      <family val="2"/>
    </font>
    <font>
      <sz val="10"/>
      <color indexed="8"/>
      <name val="Calibri"/>
      <family val="2"/>
    </font>
    <font>
      <b/>
      <sz val="10"/>
      <name val="Arial"/>
      <family val="2"/>
    </font>
    <font>
      <sz val="10"/>
      <color indexed="9"/>
      <name val="Calibri"/>
      <family val="2"/>
    </font>
    <font>
      <sz val="10"/>
      <color indexed="20"/>
      <name val="Calibri"/>
      <family val="2"/>
    </font>
    <font>
      <b/>
      <sz val="10"/>
      <color indexed="52"/>
      <name val="Calibri"/>
      <family val="2"/>
    </font>
    <font>
      <b/>
      <sz val="10"/>
      <color indexed="9"/>
      <name val="Calibri"/>
      <family val="2"/>
    </font>
    <font>
      <i/>
      <sz val="10"/>
      <color indexed="23"/>
      <name val="Calibri"/>
      <family val="2"/>
    </font>
    <font>
      <sz val="10"/>
      <color indexed="17"/>
      <name val="Calibri"/>
      <family val="2"/>
    </font>
    <font>
      <sz val="10"/>
      <color indexed="62"/>
      <name val="Calibri"/>
      <family val="2"/>
    </font>
    <font>
      <sz val="10"/>
      <color indexed="52"/>
      <name val="Calibri"/>
      <family val="2"/>
    </font>
    <font>
      <sz val="10"/>
      <color indexed="60"/>
      <name val="Calibri"/>
      <family val="2"/>
    </font>
    <font>
      <b/>
      <sz val="10"/>
      <color indexed="63"/>
      <name val="Calibri"/>
      <family val="2"/>
    </font>
    <font>
      <sz val="10"/>
      <color indexed="10"/>
      <name val="Calibri"/>
      <family val="2"/>
    </font>
    <font>
      <b/>
      <sz val="11"/>
      <color indexed="8"/>
      <name val="Symbol"/>
      <family val="1"/>
      <charset val="2"/>
    </font>
    <font>
      <i/>
      <sz val="11"/>
      <name val="Calibri"/>
      <family val="2"/>
    </font>
    <font>
      <u/>
      <sz val="10"/>
      <color indexed="12"/>
      <name val="Calibri"/>
      <family val="2"/>
    </font>
    <font>
      <b/>
      <sz val="16"/>
      <color indexed="8"/>
      <name val="Calibri"/>
      <family val="2"/>
    </font>
    <font>
      <i/>
      <sz val="9"/>
      <color indexed="48"/>
      <name val="Calibri"/>
      <family val="2"/>
    </font>
    <font>
      <b/>
      <i/>
      <sz val="9"/>
      <color indexed="48"/>
      <name val="Calibri"/>
      <family val="2"/>
    </font>
    <font>
      <i/>
      <sz val="9"/>
      <color indexed="8"/>
      <name val="Calibri"/>
      <family val="2"/>
    </font>
    <font>
      <b/>
      <i/>
      <sz val="9"/>
      <color indexed="8"/>
      <name val="Calibri"/>
      <family val="2"/>
    </font>
    <font>
      <i/>
      <sz val="9"/>
      <name val="Calibri"/>
      <family val="2"/>
    </font>
    <font>
      <b/>
      <u/>
      <sz val="11"/>
      <name val="Calibri"/>
      <family val="2"/>
    </font>
    <font>
      <u/>
      <sz val="11"/>
      <color indexed="8"/>
      <name val="Calibri"/>
      <family val="2"/>
    </font>
    <font>
      <b/>
      <u/>
      <sz val="10"/>
      <name val="Calibri"/>
      <family val="2"/>
    </font>
    <font>
      <sz val="11"/>
      <color theme="1"/>
      <name val="Calibri"/>
      <family val="2"/>
      <scheme val="minor"/>
    </font>
    <font>
      <b/>
      <sz val="11"/>
      <color theme="1"/>
      <name val="Calibri"/>
      <family val="2"/>
      <scheme val="minor"/>
    </font>
    <font>
      <sz val="10"/>
      <color theme="1"/>
      <name val="Calibri"/>
      <family val="2"/>
      <scheme val="minor"/>
    </font>
    <font>
      <sz val="10"/>
      <name val="Calibri"/>
      <family val="2"/>
      <scheme val="minor"/>
    </font>
    <font>
      <b/>
      <sz val="14"/>
      <color theme="1"/>
      <name val="Calibri"/>
      <family val="2"/>
      <scheme val="minor"/>
    </font>
    <font>
      <sz val="9"/>
      <color theme="1"/>
      <name val="Calibri"/>
      <family val="2"/>
      <scheme val="minor"/>
    </font>
    <font>
      <sz val="11"/>
      <color theme="1"/>
      <name val="Calibri"/>
      <family val="2"/>
    </font>
    <font>
      <sz val="9"/>
      <color theme="1"/>
      <name val="Calibri"/>
      <family val="2"/>
    </font>
    <font>
      <sz val="11"/>
      <name val="Calibri"/>
      <family val="2"/>
      <scheme val="minor"/>
    </font>
    <font>
      <b/>
      <sz val="11"/>
      <color indexed="8"/>
      <name val="Calibri"/>
      <family val="2"/>
      <scheme val="minor"/>
    </font>
    <font>
      <b/>
      <sz val="11"/>
      <name val="Calibri"/>
      <family val="2"/>
      <scheme val="minor"/>
    </font>
    <font>
      <b/>
      <sz val="10"/>
      <name val="Calibri"/>
      <family val="2"/>
      <scheme val="minor"/>
    </font>
    <font>
      <sz val="11"/>
      <color indexed="8"/>
      <name val="Calibri"/>
      <family val="2"/>
      <scheme val="minor"/>
    </font>
    <font>
      <sz val="9"/>
      <name val="Calibri"/>
      <family val="2"/>
      <scheme val="minor"/>
    </font>
    <font>
      <b/>
      <sz val="9"/>
      <color indexed="8"/>
      <name val="Calibri"/>
      <family val="2"/>
      <scheme val="minor"/>
    </font>
    <font>
      <b/>
      <sz val="9"/>
      <name val="Calibri"/>
      <family val="2"/>
      <scheme val="minor"/>
    </font>
    <font>
      <b/>
      <i/>
      <sz val="9"/>
      <name val="Calibri"/>
      <family val="2"/>
      <scheme val="minor"/>
    </font>
    <font>
      <i/>
      <sz val="9"/>
      <name val="Calibri"/>
      <family val="2"/>
      <scheme val="minor"/>
    </font>
    <font>
      <b/>
      <i/>
      <sz val="8"/>
      <name val="Calibri"/>
      <family val="2"/>
      <scheme val="minor"/>
    </font>
    <font>
      <b/>
      <sz val="9"/>
      <color indexed="10"/>
      <name val="Calibri"/>
      <family val="2"/>
      <scheme val="minor"/>
    </font>
    <font>
      <b/>
      <sz val="9"/>
      <color theme="1"/>
      <name val="Calibri"/>
      <family val="2"/>
      <scheme val="minor"/>
    </font>
    <font>
      <b/>
      <i/>
      <sz val="8"/>
      <name val="Calibri"/>
      <family val="2"/>
    </font>
    <font>
      <b/>
      <u/>
      <sz val="11"/>
      <color rgb="FFFF0000"/>
      <name val="Calibri"/>
      <family val="2"/>
    </font>
    <font>
      <b/>
      <sz val="10"/>
      <color rgb="FFFF0000"/>
      <name val="Calibri"/>
      <family val="2"/>
    </font>
    <font>
      <sz val="11"/>
      <color theme="0"/>
      <name val="Calibri"/>
      <family val="2"/>
    </font>
    <font>
      <i/>
      <sz val="10"/>
      <color indexed="8"/>
      <name val="Calibri"/>
      <family val="2"/>
    </font>
    <font>
      <u/>
      <sz val="11"/>
      <color rgb="FF000000"/>
      <name val="Calibri"/>
      <family val="2"/>
      <scheme val="minor"/>
    </font>
    <font>
      <b/>
      <i/>
      <sz val="10"/>
      <name val="Calibri"/>
      <family val="2"/>
    </font>
  </fonts>
  <fills count="3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indexed="42"/>
        <bgColor indexed="64"/>
      </patternFill>
    </fill>
    <fill>
      <patternFill patternType="lightTrellis">
        <bgColor indexed="22"/>
      </patternFill>
    </fill>
    <fill>
      <patternFill patternType="solid">
        <fgColor indexed="22"/>
        <bgColor indexed="64"/>
      </patternFill>
    </fill>
    <fill>
      <patternFill patternType="solid">
        <fgColor theme="0"/>
        <bgColor indexed="64"/>
      </patternFill>
    </fill>
    <fill>
      <patternFill patternType="solid">
        <fgColor rgb="FFCCFFCC"/>
        <bgColor indexed="64"/>
      </patternFill>
    </fill>
    <fill>
      <patternFill patternType="solid">
        <fgColor theme="8" tint="0.79998168889431442"/>
        <bgColor indexed="64"/>
      </patternFill>
    </fill>
    <fill>
      <patternFill patternType="solid">
        <fgColor theme="8" tint="0.79998168889431442"/>
        <bgColor indexed="8"/>
      </patternFill>
    </fill>
    <fill>
      <patternFill patternType="solid">
        <fgColor rgb="FFFFFFCC"/>
        <bgColor indexed="64"/>
      </patternFill>
    </fill>
    <fill>
      <patternFill patternType="solid">
        <fgColor theme="0" tint="-0.249977111117893"/>
        <bgColor indexed="64"/>
      </patternFill>
    </fill>
    <fill>
      <patternFill patternType="solid">
        <fgColor theme="8" tint="0.59999389629810485"/>
        <bgColor indexed="64"/>
      </patternFill>
    </fill>
    <fill>
      <patternFill patternType="solid">
        <fgColor theme="7" tint="0.59999389629810485"/>
        <bgColor indexed="64"/>
      </patternFill>
    </fill>
  </fills>
  <borders count="277">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bottom style="thin">
        <color indexed="64"/>
      </bottom>
      <diagonal/>
    </border>
    <border>
      <left/>
      <right/>
      <top style="double">
        <color indexed="64"/>
      </top>
      <bottom style="double">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style="medium">
        <color indexed="64"/>
      </right>
      <top style="medium">
        <color indexed="64"/>
      </top>
      <bottom style="hair">
        <color indexed="64"/>
      </bottom>
      <diagonal/>
    </border>
    <border>
      <left style="thin">
        <color indexed="64"/>
      </left>
      <right style="medium">
        <color indexed="64"/>
      </right>
      <top style="hair">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medium">
        <color indexed="64"/>
      </left>
      <right style="hair">
        <color indexed="64"/>
      </right>
      <top style="medium">
        <color indexed="64"/>
      </top>
      <bottom style="hair">
        <color indexed="64"/>
      </bottom>
      <diagonal/>
    </border>
    <border>
      <left style="medium">
        <color indexed="64"/>
      </left>
      <right style="hair">
        <color indexed="64"/>
      </right>
      <top style="hair">
        <color indexed="64"/>
      </top>
      <bottom style="hair">
        <color indexed="64"/>
      </bottom>
      <diagonal/>
    </border>
    <border>
      <left style="medium">
        <color indexed="64"/>
      </left>
      <right style="hair">
        <color indexed="64"/>
      </right>
      <top style="hair">
        <color indexed="64"/>
      </top>
      <bottom style="thin">
        <color indexed="64"/>
      </bottom>
      <diagonal/>
    </border>
    <border>
      <left style="hair">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style="hair">
        <color indexed="64"/>
      </left>
      <right style="medium">
        <color indexed="64"/>
      </right>
      <top style="hair">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hair">
        <color indexed="64"/>
      </bottom>
      <diagonal/>
    </border>
    <border>
      <left style="thin">
        <color indexed="64"/>
      </left>
      <right/>
      <top/>
      <bottom style="hair">
        <color indexed="64"/>
      </bottom>
      <diagonal/>
    </border>
    <border>
      <left style="thin">
        <color indexed="64"/>
      </left>
      <right style="thin">
        <color indexed="64"/>
      </right>
      <top style="hair">
        <color indexed="64"/>
      </top>
      <bottom style="medium">
        <color indexed="64"/>
      </bottom>
      <diagonal/>
    </border>
    <border>
      <left style="thin">
        <color indexed="64"/>
      </left>
      <right/>
      <top style="hair">
        <color indexed="64"/>
      </top>
      <bottom style="medium">
        <color indexed="64"/>
      </bottom>
      <diagonal/>
    </border>
    <border>
      <left style="medium">
        <color indexed="64"/>
      </left>
      <right style="thin">
        <color indexed="64"/>
      </right>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medium">
        <color indexed="64"/>
      </right>
      <top/>
      <bottom style="hair">
        <color indexed="64"/>
      </bottom>
      <diagonal/>
    </border>
    <border>
      <left style="thin">
        <color indexed="64"/>
      </left>
      <right style="medium">
        <color indexed="64"/>
      </right>
      <top style="hair">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hair">
        <color indexed="64"/>
      </left>
      <right style="medium">
        <color indexed="64"/>
      </right>
      <top/>
      <bottom style="hair">
        <color indexed="64"/>
      </bottom>
      <diagonal/>
    </border>
    <border>
      <left/>
      <right style="medium">
        <color indexed="64"/>
      </right>
      <top style="medium">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medium">
        <color indexed="64"/>
      </right>
      <top style="hair">
        <color indexed="64"/>
      </top>
      <bottom style="thin">
        <color indexed="64"/>
      </bottom>
      <diagonal/>
    </border>
    <border>
      <left/>
      <right style="medium">
        <color indexed="64"/>
      </right>
      <top style="hair">
        <color indexed="64"/>
      </top>
      <bottom style="thin">
        <color indexed="64"/>
      </bottom>
      <diagonal/>
    </border>
    <border>
      <left style="medium">
        <color indexed="64"/>
      </left>
      <right style="thin">
        <color indexed="64"/>
      </right>
      <top/>
      <bottom style="medium">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style="thin">
        <color indexed="64"/>
      </left>
      <right style="thin">
        <color indexed="64"/>
      </right>
      <top style="medium">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diagonal/>
    </border>
    <border>
      <left/>
      <right/>
      <top/>
      <bottom style="double">
        <color indexed="64"/>
      </bottom>
      <diagonal/>
    </border>
    <border>
      <left style="thin">
        <color indexed="64"/>
      </left>
      <right style="thin">
        <color indexed="64"/>
      </right>
      <top style="thin">
        <color indexed="64"/>
      </top>
      <bottom style="double">
        <color indexed="64"/>
      </bottom>
      <diagonal/>
    </border>
    <border>
      <left style="medium">
        <color indexed="64"/>
      </left>
      <right style="medium">
        <color indexed="64"/>
      </right>
      <top style="medium">
        <color indexed="64"/>
      </top>
      <bottom style="medium">
        <color indexed="64"/>
      </bottom>
      <diagonal/>
    </border>
    <border>
      <left/>
      <right/>
      <top style="thin">
        <color indexed="64"/>
      </top>
      <bottom style="double">
        <color indexed="64"/>
      </bottom>
      <diagonal/>
    </border>
    <border>
      <left style="medium">
        <color indexed="64"/>
      </left>
      <right style="thin">
        <color indexed="22"/>
      </right>
      <top style="medium">
        <color indexed="64"/>
      </top>
      <bottom style="thin">
        <color indexed="22"/>
      </bottom>
      <diagonal/>
    </border>
    <border>
      <left style="medium">
        <color indexed="64"/>
      </left>
      <right style="thin">
        <color indexed="22"/>
      </right>
      <top style="thin">
        <color indexed="22"/>
      </top>
      <bottom style="double">
        <color indexed="64"/>
      </bottom>
      <diagonal/>
    </border>
    <border>
      <left style="thin">
        <color indexed="22"/>
      </left>
      <right style="thin">
        <color indexed="22"/>
      </right>
      <top style="thin">
        <color indexed="22"/>
      </top>
      <bottom style="double">
        <color indexed="64"/>
      </bottom>
      <diagonal/>
    </border>
    <border>
      <left style="thin">
        <color indexed="22"/>
      </left>
      <right style="medium">
        <color indexed="64"/>
      </right>
      <top style="thin">
        <color indexed="22"/>
      </top>
      <bottom style="double">
        <color indexed="64"/>
      </bottom>
      <diagonal/>
    </border>
    <border>
      <left/>
      <right style="medium">
        <color indexed="64"/>
      </right>
      <top style="thin">
        <color indexed="22"/>
      </top>
      <bottom style="thin">
        <color indexed="22"/>
      </bottom>
      <diagonal/>
    </border>
    <border>
      <left style="medium">
        <color indexed="64"/>
      </left>
      <right style="medium">
        <color indexed="64"/>
      </right>
      <top style="thin">
        <color indexed="64"/>
      </top>
      <bottom style="double">
        <color indexed="64"/>
      </bottom>
      <diagonal/>
    </border>
    <border>
      <left style="medium">
        <color indexed="64"/>
      </left>
      <right style="medium">
        <color indexed="64"/>
      </right>
      <top/>
      <bottom style="medium">
        <color indexed="64"/>
      </bottom>
      <diagonal/>
    </border>
    <border>
      <left style="medium">
        <color indexed="64"/>
      </left>
      <right style="thin">
        <color indexed="22"/>
      </right>
      <top style="double">
        <color indexed="64"/>
      </top>
      <bottom style="medium">
        <color indexed="64"/>
      </bottom>
      <diagonal/>
    </border>
    <border>
      <left style="thin">
        <color indexed="22"/>
      </left>
      <right style="thin">
        <color indexed="22"/>
      </right>
      <top style="double">
        <color indexed="64"/>
      </top>
      <bottom style="medium">
        <color indexed="64"/>
      </bottom>
      <diagonal/>
    </border>
    <border>
      <left style="thin">
        <color indexed="22"/>
      </left>
      <right style="medium">
        <color indexed="64"/>
      </right>
      <top style="double">
        <color indexed="64"/>
      </top>
      <bottom style="medium">
        <color indexed="64"/>
      </bottom>
      <diagonal/>
    </border>
    <border>
      <left/>
      <right/>
      <top style="medium">
        <color indexed="64"/>
      </top>
      <bottom style="medium">
        <color indexed="64"/>
      </bottom>
      <diagonal/>
    </border>
    <border>
      <left style="thin">
        <color indexed="22"/>
      </left>
      <right style="thin">
        <color indexed="22"/>
      </right>
      <top style="medium">
        <color indexed="64"/>
      </top>
      <bottom style="thin">
        <color indexed="22"/>
      </bottom>
      <diagonal/>
    </border>
    <border>
      <left style="thin">
        <color indexed="22"/>
      </left>
      <right style="medium">
        <color indexed="64"/>
      </right>
      <top style="medium">
        <color indexed="64"/>
      </top>
      <bottom style="thin">
        <color indexed="22"/>
      </bottom>
      <diagonal/>
    </border>
    <border>
      <left style="medium">
        <color indexed="64"/>
      </left>
      <right style="thin">
        <color indexed="22"/>
      </right>
      <top style="thin">
        <color indexed="22"/>
      </top>
      <bottom/>
      <diagonal/>
    </border>
    <border>
      <left style="thin">
        <color indexed="22"/>
      </left>
      <right style="thin">
        <color indexed="22"/>
      </right>
      <top style="thin">
        <color indexed="22"/>
      </top>
      <bottom/>
      <diagonal/>
    </border>
    <border>
      <left style="thin">
        <color indexed="22"/>
      </left>
      <right style="medium">
        <color indexed="64"/>
      </right>
      <top style="thin">
        <color indexed="22"/>
      </top>
      <bottom/>
      <diagonal/>
    </border>
    <border>
      <left/>
      <right style="thin">
        <color indexed="22"/>
      </right>
      <top style="thin">
        <color indexed="22"/>
      </top>
      <bottom style="double">
        <color indexed="64"/>
      </bottom>
      <diagonal/>
    </border>
    <border>
      <left/>
      <right style="thin">
        <color indexed="22"/>
      </right>
      <top/>
      <bottom style="medium">
        <color indexed="64"/>
      </bottom>
      <diagonal/>
    </border>
    <border>
      <left/>
      <right style="thin">
        <color indexed="22"/>
      </right>
      <top style="medium">
        <color indexed="64"/>
      </top>
      <bottom style="thin">
        <color indexed="22"/>
      </bottom>
      <diagonal/>
    </border>
    <border>
      <left/>
      <right style="thin">
        <color indexed="22"/>
      </right>
      <top style="thin">
        <color indexed="22"/>
      </top>
      <bottom/>
      <diagonal/>
    </border>
    <border>
      <left/>
      <right style="thin">
        <color indexed="22"/>
      </right>
      <top style="double">
        <color indexed="64"/>
      </top>
      <bottom style="medium">
        <color indexed="64"/>
      </bottom>
      <diagonal/>
    </border>
    <border>
      <left style="thin">
        <color indexed="64"/>
      </left>
      <right style="medium">
        <color indexed="64"/>
      </right>
      <top style="medium">
        <color indexed="64"/>
      </top>
      <bottom style="thin">
        <color indexed="64"/>
      </bottom>
      <diagonal/>
    </border>
    <border>
      <left/>
      <right style="hair">
        <color indexed="64"/>
      </right>
      <top/>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thin">
        <color indexed="64"/>
      </top>
      <bottom style="thin">
        <color indexed="64"/>
      </bottom>
      <diagonal/>
    </border>
    <border>
      <left/>
      <right style="thin">
        <color indexed="22"/>
      </right>
      <top/>
      <bottom/>
      <diagonal/>
    </border>
    <border>
      <left style="thin">
        <color indexed="22"/>
      </left>
      <right/>
      <top style="thin">
        <color indexed="22"/>
      </top>
      <bottom style="thin">
        <color indexed="22"/>
      </bottom>
      <diagonal/>
    </border>
    <border>
      <left/>
      <right style="medium">
        <color indexed="64"/>
      </right>
      <top style="medium">
        <color indexed="64"/>
      </top>
      <bottom style="medium">
        <color indexed="64"/>
      </bottom>
      <diagonal/>
    </border>
    <border>
      <left/>
      <right style="thin">
        <color indexed="22"/>
      </right>
      <top style="medium">
        <color indexed="64"/>
      </top>
      <bottom/>
      <diagonal/>
    </border>
    <border>
      <left style="thin">
        <color indexed="22"/>
      </left>
      <right/>
      <top style="medium">
        <color indexed="64"/>
      </top>
      <bottom style="thin">
        <color indexed="22"/>
      </bottom>
      <diagonal/>
    </border>
    <border>
      <left/>
      <right style="medium">
        <color indexed="64"/>
      </right>
      <top style="medium">
        <color indexed="64"/>
      </top>
      <bottom style="thin">
        <color indexed="22"/>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style="medium">
        <color indexed="64"/>
      </left>
      <right/>
      <top style="thin">
        <color indexed="64"/>
      </top>
      <bottom style="hair">
        <color indexed="64"/>
      </bottom>
      <diagonal/>
    </border>
    <border>
      <left/>
      <right/>
      <top style="thin">
        <color indexed="64"/>
      </top>
      <bottom style="hair">
        <color indexed="64"/>
      </bottom>
      <diagonal/>
    </border>
    <border>
      <left style="double">
        <color rgb="FF0070C0"/>
      </left>
      <right/>
      <top style="double">
        <color rgb="FF0070C0"/>
      </top>
      <bottom style="double">
        <color rgb="FF0070C0"/>
      </bottom>
      <diagonal/>
    </border>
    <border>
      <left/>
      <right/>
      <top style="double">
        <color rgb="FF0070C0"/>
      </top>
      <bottom style="double">
        <color rgb="FF0070C0"/>
      </bottom>
      <diagonal/>
    </border>
    <border>
      <left/>
      <right style="double">
        <color rgb="FF0070C0"/>
      </right>
      <top style="double">
        <color rgb="FF0070C0"/>
      </top>
      <bottom style="double">
        <color rgb="FF0070C0"/>
      </bottom>
      <diagonal/>
    </border>
    <border>
      <left style="thin">
        <color rgb="FF00B050"/>
      </left>
      <right style="thin">
        <color rgb="FF00B050"/>
      </right>
      <top style="thin">
        <color rgb="FF00B050"/>
      </top>
      <bottom style="thin">
        <color rgb="FF00B050"/>
      </bottom>
      <diagonal/>
    </border>
    <border>
      <left/>
      <right/>
      <top/>
      <bottom style="hair">
        <color theme="0" tint="-0.14996795556505021"/>
      </bottom>
      <diagonal/>
    </border>
    <border>
      <left/>
      <right/>
      <top style="hair">
        <color theme="0" tint="-0.14996795556505021"/>
      </top>
      <bottom style="hair">
        <color theme="0" tint="-0.14996795556505021"/>
      </bottom>
      <diagonal/>
    </border>
    <border>
      <left style="medium">
        <color indexed="64"/>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style="medium">
        <color indexed="64"/>
      </right>
      <top style="thin">
        <color theme="0" tint="-0.14996795556505021"/>
      </top>
      <bottom style="thin">
        <color theme="0" tint="-0.14996795556505021"/>
      </bottom>
      <diagonal/>
    </border>
    <border>
      <left style="medium">
        <color indexed="64"/>
      </left>
      <right style="thin">
        <color theme="0" tint="-0.14996795556505021"/>
      </right>
      <top style="thin">
        <color theme="0" tint="-0.14996795556505021"/>
      </top>
      <bottom style="thin">
        <color indexed="64"/>
      </bottom>
      <diagonal/>
    </border>
    <border>
      <left style="thin">
        <color theme="0" tint="-0.14996795556505021"/>
      </left>
      <right style="thin">
        <color theme="0" tint="-0.14996795556505021"/>
      </right>
      <top style="thin">
        <color theme="0" tint="-0.14996795556505021"/>
      </top>
      <bottom style="thin">
        <color indexed="64"/>
      </bottom>
      <diagonal/>
    </border>
    <border>
      <left style="thin">
        <color theme="0" tint="-0.14996795556505021"/>
      </left>
      <right style="medium">
        <color indexed="64"/>
      </right>
      <top style="thin">
        <color theme="0" tint="-0.14996795556505021"/>
      </top>
      <bottom style="thin">
        <color indexed="64"/>
      </bottom>
      <diagonal/>
    </border>
    <border>
      <left/>
      <right/>
      <top/>
      <bottom style="medium">
        <color theme="3" tint="-0.24994659260841701"/>
      </bottom>
      <diagonal/>
    </border>
    <border>
      <left/>
      <right/>
      <top style="medium">
        <color indexed="64"/>
      </top>
      <bottom style="medium">
        <color theme="3" tint="-0.24994659260841701"/>
      </bottom>
      <diagonal/>
    </border>
    <border>
      <left/>
      <right/>
      <top style="medium">
        <color theme="3" tint="-0.24994659260841701"/>
      </top>
      <bottom/>
      <diagonal/>
    </border>
    <border>
      <left/>
      <right style="thin">
        <color theme="0" tint="-0.14996795556505021"/>
      </right>
      <top style="thin">
        <color theme="0" tint="-0.14996795556505021"/>
      </top>
      <bottom style="thin">
        <color theme="0" tint="-0.14996795556505021"/>
      </bottom>
      <diagonal/>
    </border>
    <border>
      <left/>
      <right style="thin">
        <color theme="0" tint="-0.14996795556505021"/>
      </right>
      <top style="thin">
        <color theme="0" tint="-0.14996795556505021"/>
      </top>
      <bottom style="thin">
        <color indexed="64"/>
      </bottom>
      <diagonal/>
    </border>
    <border>
      <left/>
      <right style="medium">
        <color indexed="64"/>
      </right>
      <top/>
      <bottom style="hair">
        <color theme="0" tint="-0.14993743705557422"/>
      </bottom>
      <diagonal/>
    </border>
    <border>
      <left style="medium">
        <color indexed="64"/>
      </left>
      <right style="thin">
        <color theme="0" tint="-0.14996795556505021"/>
      </right>
      <top style="medium">
        <color indexed="64"/>
      </top>
      <bottom style="thin">
        <color theme="0" tint="-0.14996795556505021"/>
      </bottom>
      <diagonal/>
    </border>
    <border>
      <left style="thin">
        <color theme="0" tint="-0.14996795556505021"/>
      </left>
      <right style="thin">
        <color theme="0" tint="-0.14996795556505021"/>
      </right>
      <top/>
      <bottom style="thin">
        <color theme="0" tint="-0.14996795556505021"/>
      </bottom>
      <diagonal/>
    </border>
    <border>
      <left style="thin">
        <color theme="0" tint="-0.14996795556505021"/>
      </left>
      <right style="medium">
        <color indexed="64"/>
      </right>
      <top/>
      <bottom style="thin">
        <color theme="0" tint="-0.14996795556505021"/>
      </bottom>
      <diagonal/>
    </border>
    <border>
      <left style="medium">
        <color indexed="64"/>
      </left>
      <right style="thin">
        <color theme="0" tint="-0.14996795556505021"/>
      </right>
      <top/>
      <bottom style="thin">
        <color theme="0" tint="-0.14996795556505021"/>
      </bottom>
      <diagonal/>
    </border>
    <border>
      <left style="thin">
        <color theme="0" tint="-0.14996795556505021"/>
      </left>
      <right style="thin">
        <color theme="0" tint="-0.14996795556505021"/>
      </right>
      <top style="thin">
        <color indexed="64"/>
      </top>
      <bottom style="thin">
        <color theme="0" tint="-0.14996795556505021"/>
      </bottom>
      <diagonal/>
    </border>
    <border>
      <left style="thin">
        <color theme="0" tint="-0.14996795556505021"/>
      </left>
      <right style="medium">
        <color indexed="64"/>
      </right>
      <top style="thin">
        <color indexed="64"/>
      </top>
      <bottom style="thin">
        <color theme="0" tint="-0.14996795556505021"/>
      </bottom>
      <diagonal/>
    </border>
    <border>
      <left style="medium">
        <color indexed="64"/>
      </left>
      <right style="thin">
        <color theme="0" tint="-0.14996795556505021"/>
      </right>
      <top style="thin">
        <color theme="0" tint="-0.14996795556505021"/>
      </top>
      <bottom style="double">
        <color indexed="64"/>
      </bottom>
      <diagonal/>
    </border>
    <border>
      <left style="thin">
        <color theme="0" tint="-0.14996795556505021"/>
      </left>
      <right style="thin">
        <color theme="0" tint="-0.14996795556505021"/>
      </right>
      <top style="thin">
        <color theme="0" tint="-0.14996795556505021"/>
      </top>
      <bottom style="double">
        <color indexed="64"/>
      </bottom>
      <diagonal/>
    </border>
    <border>
      <left style="thin">
        <color theme="0" tint="-0.14996795556505021"/>
      </left>
      <right style="medium">
        <color indexed="64"/>
      </right>
      <top style="thin">
        <color theme="0" tint="-0.14996795556505021"/>
      </top>
      <bottom style="double">
        <color indexed="64"/>
      </bottom>
      <diagonal/>
    </border>
    <border>
      <left style="medium">
        <color indexed="64"/>
      </left>
      <right style="thin">
        <color theme="0" tint="-0.14996795556505021"/>
      </right>
      <top/>
      <bottom style="medium">
        <color indexed="64"/>
      </bottom>
      <diagonal/>
    </border>
    <border>
      <left style="thin">
        <color theme="0" tint="-0.14996795556505021"/>
      </left>
      <right style="thin">
        <color theme="0" tint="-0.14996795556505021"/>
      </right>
      <top/>
      <bottom style="medium">
        <color indexed="64"/>
      </bottom>
      <diagonal/>
    </border>
    <border>
      <left style="thin">
        <color theme="0" tint="-0.14996795556505021"/>
      </left>
      <right style="medium">
        <color indexed="64"/>
      </right>
      <top/>
      <bottom style="medium">
        <color indexed="64"/>
      </bottom>
      <diagonal/>
    </border>
    <border>
      <left style="medium">
        <color indexed="64"/>
      </left>
      <right style="medium">
        <color indexed="64"/>
      </right>
      <top style="hair">
        <color theme="0" tint="-0.14993743705557422"/>
      </top>
      <bottom style="hair">
        <color theme="0" tint="-0.14996795556505021"/>
      </bottom>
      <diagonal/>
    </border>
    <border>
      <left style="medium">
        <color indexed="64"/>
      </left>
      <right style="thin">
        <color theme="0" tint="-0.14996795556505021"/>
      </right>
      <top style="thin">
        <color indexed="64"/>
      </top>
      <bottom style="thin">
        <color theme="0" tint="-0.14996795556505021"/>
      </bottom>
      <diagonal/>
    </border>
    <border>
      <left style="medium">
        <color indexed="64"/>
      </left>
      <right style="medium">
        <color indexed="64"/>
      </right>
      <top style="thin">
        <color theme="0" tint="-0.14996795556505021"/>
      </top>
      <bottom style="thin">
        <color theme="0" tint="-0.14996795556505021"/>
      </bottom>
      <diagonal/>
    </border>
    <border>
      <left style="medium">
        <color indexed="64"/>
      </left>
      <right/>
      <top style="thin">
        <color theme="0" tint="-0.14996795556505021"/>
      </top>
      <bottom style="thin">
        <color theme="0" tint="-0.14996795556505021"/>
      </bottom>
      <diagonal/>
    </border>
    <border>
      <left/>
      <right/>
      <top style="thin">
        <color theme="0" tint="-0.14996795556505021"/>
      </top>
      <bottom style="thin">
        <color theme="0" tint="-0.14996795556505021"/>
      </bottom>
      <diagonal/>
    </border>
    <border>
      <left/>
      <right style="medium">
        <color indexed="64"/>
      </right>
      <top style="thin">
        <color theme="0" tint="-0.14996795556505021"/>
      </top>
      <bottom style="thin">
        <color theme="0" tint="-0.14996795556505021"/>
      </bottom>
      <diagonal/>
    </border>
    <border>
      <left style="medium">
        <color indexed="64"/>
      </left>
      <right style="medium">
        <color indexed="64"/>
      </right>
      <top style="thin">
        <color theme="0" tint="-0.14996795556505021"/>
      </top>
      <bottom style="thin">
        <color indexed="64"/>
      </bottom>
      <diagonal/>
    </border>
    <border>
      <left style="medium">
        <color indexed="64"/>
      </left>
      <right style="thin">
        <color theme="0" tint="-0.14996795556505021"/>
      </right>
      <top style="thin">
        <color indexed="64"/>
      </top>
      <bottom/>
      <diagonal/>
    </border>
    <border>
      <left style="thin">
        <color theme="0" tint="-0.14996795556505021"/>
      </left>
      <right style="thin">
        <color theme="0" tint="-0.14996795556505021"/>
      </right>
      <top style="thin">
        <color indexed="64"/>
      </top>
      <bottom/>
      <diagonal/>
    </border>
    <border>
      <left style="thin">
        <color theme="0" tint="-0.14996795556505021"/>
      </left>
      <right style="medium">
        <color indexed="64"/>
      </right>
      <top style="thin">
        <color indexed="64"/>
      </top>
      <bottom/>
      <diagonal/>
    </border>
    <border>
      <left style="medium">
        <color indexed="64"/>
      </left>
      <right style="thin">
        <color theme="0" tint="-0.14996795556505021"/>
      </right>
      <top style="double">
        <color indexed="64"/>
      </top>
      <bottom style="medium">
        <color indexed="64"/>
      </bottom>
      <diagonal/>
    </border>
    <border>
      <left style="thin">
        <color theme="0" tint="-0.14996795556505021"/>
      </left>
      <right style="thin">
        <color theme="0" tint="-0.14996795556505021"/>
      </right>
      <top style="double">
        <color indexed="64"/>
      </top>
      <bottom style="medium">
        <color indexed="64"/>
      </bottom>
      <diagonal/>
    </border>
    <border>
      <left style="thin">
        <color theme="0" tint="-0.14996795556505021"/>
      </left>
      <right style="medium">
        <color indexed="64"/>
      </right>
      <top style="double">
        <color indexed="64"/>
      </top>
      <bottom style="medium">
        <color indexed="64"/>
      </bottom>
      <diagonal/>
    </border>
    <border>
      <left style="medium">
        <color indexed="64"/>
      </left>
      <right style="thin">
        <color theme="0" tint="-0.14996795556505021"/>
      </right>
      <top style="medium">
        <color indexed="64"/>
      </top>
      <bottom style="medium">
        <color indexed="64"/>
      </bottom>
      <diagonal/>
    </border>
    <border>
      <left style="thin">
        <color theme="0" tint="-0.14996795556505021"/>
      </left>
      <right style="thin">
        <color theme="0" tint="-0.14996795556505021"/>
      </right>
      <top style="medium">
        <color indexed="64"/>
      </top>
      <bottom style="medium">
        <color indexed="64"/>
      </bottom>
      <diagonal/>
    </border>
    <border>
      <left style="thin">
        <color theme="0" tint="-0.14996795556505021"/>
      </left>
      <right style="medium">
        <color indexed="64"/>
      </right>
      <top style="medium">
        <color indexed="64"/>
      </top>
      <bottom style="medium">
        <color indexed="64"/>
      </bottom>
      <diagonal/>
    </border>
    <border>
      <left style="thin">
        <color theme="0" tint="-0.14996795556505021"/>
      </left>
      <right style="thin">
        <color theme="0" tint="-0.14996795556505021"/>
      </right>
      <top style="medium">
        <color indexed="64"/>
      </top>
      <bottom style="thin">
        <color theme="0" tint="-0.14996795556505021"/>
      </bottom>
      <diagonal/>
    </border>
    <border>
      <left style="thin">
        <color theme="0" tint="-0.14996795556505021"/>
      </left>
      <right style="medium">
        <color indexed="64"/>
      </right>
      <top style="medium">
        <color indexed="64"/>
      </top>
      <bottom style="thin">
        <color theme="0" tint="-0.14996795556505021"/>
      </bottom>
      <diagonal/>
    </border>
    <border>
      <left/>
      <right style="medium">
        <color indexed="64"/>
      </right>
      <top/>
      <bottom style="thin">
        <color theme="0" tint="-0.14996795556505021"/>
      </bottom>
      <diagonal/>
    </border>
    <border>
      <left/>
      <right style="thin">
        <color theme="0" tint="-0.14996795556505021"/>
      </right>
      <top/>
      <bottom style="medium">
        <color indexed="64"/>
      </bottom>
      <diagonal/>
    </border>
    <border>
      <left/>
      <right style="thin">
        <color theme="0" tint="-0.14996795556505021"/>
      </right>
      <top style="thin">
        <color indexed="64"/>
      </top>
      <bottom style="thin">
        <color theme="0" tint="-0.14996795556505021"/>
      </bottom>
      <diagonal/>
    </border>
    <border>
      <left style="thin">
        <color theme="0" tint="-0.14996795556505021"/>
      </left>
      <right style="thin">
        <color theme="0" tint="-0.14996795556505021"/>
      </right>
      <top style="thin">
        <color indexed="64"/>
      </top>
      <bottom style="medium">
        <color indexed="64"/>
      </bottom>
      <diagonal/>
    </border>
    <border>
      <left style="thin">
        <color theme="0" tint="-0.14996795556505021"/>
      </left>
      <right style="medium">
        <color indexed="64"/>
      </right>
      <top style="thin">
        <color indexed="64"/>
      </top>
      <bottom style="medium">
        <color indexed="64"/>
      </bottom>
      <diagonal/>
    </border>
    <border>
      <left/>
      <right style="thin">
        <color theme="0" tint="-0.14996795556505021"/>
      </right>
      <top style="medium">
        <color indexed="64"/>
      </top>
      <bottom style="medium">
        <color indexed="64"/>
      </bottom>
      <diagonal/>
    </border>
    <border>
      <left/>
      <right style="thin">
        <color theme="0" tint="-0.14996795556505021"/>
      </right>
      <top style="medium">
        <color indexed="64"/>
      </top>
      <bottom style="thin">
        <color theme="0" tint="-0.14996795556505021"/>
      </bottom>
      <diagonal/>
    </border>
    <border>
      <left style="thin">
        <color rgb="FF00B050"/>
      </left>
      <right/>
      <top style="thin">
        <color rgb="FF00B050"/>
      </top>
      <bottom style="thin">
        <color rgb="FF00B050"/>
      </bottom>
      <diagonal/>
    </border>
    <border>
      <left/>
      <right/>
      <top style="thin">
        <color rgb="FF00B050"/>
      </top>
      <bottom style="thin">
        <color rgb="FF00B050"/>
      </bottom>
      <diagonal/>
    </border>
    <border>
      <left/>
      <right style="thin">
        <color rgb="FF00B050"/>
      </right>
      <top style="thin">
        <color rgb="FF00B050"/>
      </top>
      <bottom style="thin">
        <color rgb="FF00B050"/>
      </bottom>
      <diagonal/>
    </border>
    <border>
      <left style="thin">
        <color indexed="22"/>
      </left>
      <right/>
      <top style="thin">
        <color indexed="22"/>
      </top>
      <bottom style="medium">
        <color theme="1"/>
      </bottom>
      <diagonal/>
    </border>
    <border>
      <left/>
      <right style="medium">
        <color indexed="64"/>
      </right>
      <top style="thin">
        <color indexed="22"/>
      </top>
      <bottom style="medium">
        <color theme="1"/>
      </bottom>
      <diagonal/>
    </border>
    <border>
      <left/>
      <right/>
      <top style="medium">
        <color theme="1"/>
      </top>
      <bottom/>
      <diagonal/>
    </border>
    <border>
      <left/>
      <right style="medium">
        <color indexed="64"/>
      </right>
      <top style="medium">
        <color theme="1"/>
      </top>
      <bottom/>
      <diagonal/>
    </border>
    <border>
      <left style="medium">
        <color indexed="64"/>
      </left>
      <right style="thin">
        <color indexed="22"/>
      </right>
      <top style="double">
        <color indexed="64"/>
      </top>
      <bottom style="thin">
        <color indexed="64"/>
      </bottom>
      <diagonal/>
    </border>
    <border>
      <left style="thin">
        <color indexed="22"/>
      </left>
      <right style="thin">
        <color indexed="22"/>
      </right>
      <top style="double">
        <color indexed="64"/>
      </top>
      <bottom style="thin">
        <color indexed="64"/>
      </bottom>
      <diagonal/>
    </border>
    <border>
      <left style="thin">
        <color indexed="22"/>
      </left>
      <right style="medium">
        <color indexed="64"/>
      </right>
      <top style="double">
        <color indexed="64"/>
      </top>
      <bottom style="thin">
        <color indexed="64"/>
      </bottom>
      <diagonal/>
    </border>
    <border>
      <left/>
      <right style="thin">
        <color theme="0" tint="-0.14996795556505021"/>
      </right>
      <top/>
      <bottom/>
      <diagonal/>
    </border>
    <border>
      <left style="thin">
        <color theme="0" tint="-0.14996795556505021"/>
      </left>
      <right style="thin">
        <color theme="0" tint="-0.14996795556505021"/>
      </right>
      <top/>
      <bottom/>
      <diagonal/>
    </border>
    <border>
      <left style="thin">
        <color theme="0" tint="-0.14996795556505021"/>
      </left>
      <right/>
      <top/>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right/>
      <top style="double">
        <color indexed="64"/>
      </top>
      <bottom/>
      <diagonal/>
    </border>
    <border>
      <left style="thin">
        <color rgb="FF00B050"/>
      </left>
      <right/>
      <top style="thin">
        <color rgb="FF00B050"/>
      </top>
      <bottom/>
      <diagonal/>
    </border>
    <border>
      <left/>
      <right/>
      <top style="thin">
        <color rgb="FF00B050"/>
      </top>
      <bottom/>
      <diagonal/>
    </border>
    <border>
      <left/>
      <right style="thin">
        <color rgb="FF00B050"/>
      </right>
      <top style="thin">
        <color rgb="FF00B050"/>
      </top>
      <bottom/>
      <diagonal/>
    </border>
    <border>
      <left style="thin">
        <color rgb="FF00B050"/>
      </left>
      <right/>
      <top/>
      <bottom style="thin">
        <color rgb="FF00B050"/>
      </bottom>
      <diagonal/>
    </border>
    <border>
      <left/>
      <right/>
      <top/>
      <bottom style="thin">
        <color rgb="FF00B050"/>
      </bottom>
      <diagonal/>
    </border>
    <border>
      <left/>
      <right style="thin">
        <color rgb="FF00B050"/>
      </right>
      <top/>
      <bottom style="thin">
        <color rgb="FF00B050"/>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rgb="FF00B050"/>
      </left>
      <right style="thin">
        <color rgb="FF00B050"/>
      </right>
      <top style="thin">
        <color rgb="FF00B050"/>
      </top>
      <bottom/>
      <diagonal/>
    </border>
    <border>
      <left style="thin">
        <color indexed="64"/>
      </left>
      <right style="thin">
        <color indexed="64"/>
      </right>
      <top style="thin">
        <color indexed="64"/>
      </top>
      <bottom/>
      <diagonal/>
    </border>
    <border>
      <left style="thin">
        <color rgb="FF00B050"/>
      </left>
      <right/>
      <top/>
      <bottom/>
      <diagonal/>
    </border>
    <border>
      <left style="hair">
        <color indexed="64"/>
      </left>
      <right style="medium">
        <color indexed="64"/>
      </right>
      <top/>
      <bottom/>
      <diagonal/>
    </border>
    <border>
      <left style="double">
        <color indexed="64"/>
      </left>
      <right style="double">
        <color indexed="64"/>
      </right>
      <top style="double">
        <color indexed="64"/>
      </top>
      <bottom style="double">
        <color indexed="64"/>
      </bottom>
      <diagonal/>
    </border>
    <border>
      <left/>
      <right style="double">
        <color indexed="64"/>
      </right>
      <top style="hair">
        <color indexed="64"/>
      </top>
      <bottom/>
      <diagonal/>
    </border>
    <border>
      <left/>
      <right style="medium">
        <color indexed="64"/>
      </right>
      <top style="thin">
        <color indexed="64"/>
      </top>
      <bottom/>
      <diagonal/>
    </border>
    <border>
      <left style="medium">
        <color indexed="64"/>
      </left>
      <right/>
      <top style="thin">
        <color theme="0" tint="-0.249977111117893"/>
      </top>
      <bottom/>
      <diagonal/>
    </border>
    <border>
      <left/>
      <right/>
      <top style="thin">
        <color theme="0" tint="-0.249977111117893"/>
      </top>
      <bottom/>
      <diagonal/>
    </border>
    <border>
      <left/>
      <right style="thin">
        <color indexed="22"/>
      </right>
      <top style="thin">
        <color theme="0" tint="-0.249977111117893"/>
      </top>
      <bottom/>
      <diagonal/>
    </border>
    <border>
      <left style="medium">
        <color indexed="64"/>
      </left>
      <right style="thin">
        <color indexed="22"/>
      </right>
      <top style="thin">
        <color theme="0" tint="-0.249977111117893"/>
      </top>
      <bottom style="thin">
        <color theme="0" tint="-0.249977111117893"/>
      </bottom>
      <diagonal/>
    </border>
    <border>
      <left style="medium">
        <color indexed="64"/>
      </left>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right style="thin">
        <color indexed="22"/>
      </right>
      <top style="thin">
        <color theme="0" tint="-0.249977111117893"/>
      </top>
      <bottom style="thin">
        <color theme="0" tint="-0.249977111117893"/>
      </bottom>
      <diagonal/>
    </border>
    <border>
      <left style="medium">
        <color indexed="64"/>
      </left>
      <right/>
      <top style="thin">
        <color theme="0" tint="-0.249977111117893"/>
      </top>
      <bottom style="medium">
        <color indexed="64"/>
      </bottom>
      <diagonal/>
    </border>
    <border>
      <left/>
      <right/>
      <top style="thin">
        <color theme="0" tint="-0.249977111117893"/>
      </top>
      <bottom style="medium">
        <color indexed="64"/>
      </bottom>
      <diagonal/>
    </border>
    <border>
      <left/>
      <right style="thin">
        <color indexed="22"/>
      </right>
      <top style="thin">
        <color theme="0" tint="-0.249977111117893"/>
      </top>
      <bottom style="medium">
        <color indexed="64"/>
      </bottom>
      <diagonal/>
    </border>
    <border>
      <left/>
      <right/>
      <top style="medium">
        <color indexed="64"/>
      </top>
      <bottom style="thin">
        <color theme="0" tint="-0.249977111117893"/>
      </bottom>
      <diagonal/>
    </border>
    <border>
      <left/>
      <right style="thin">
        <color indexed="22"/>
      </right>
      <top style="medium">
        <color indexed="64"/>
      </top>
      <bottom style="thin">
        <color theme="0" tint="-0.249977111117893"/>
      </bottom>
      <diagonal/>
    </border>
    <border>
      <left style="medium">
        <color indexed="64"/>
      </left>
      <right/>
      <top style="thin">
        <color theme="0" tint="-0.14996795556505021"/>
      </top>
      <bottom style="medium">
        <color indexed="64"/>
      </bottom>
      <diagonal/>
    </border>
    <border>
      <left/>
      <right/>
      <top style="thin">
        <color theme="0" tint="-0.14996795556505021"/>
      </top>
      <bottom style="medium">
        <color indexed="64"/>
      </bottom>
      <diagonal/>
    </border>
    <border>
      <left style="thin">
        <color theme="0" tint="-0.14996795556505021"/>
      </left>
      <right style="thin">
        <color theme="0" tint="-0.14996795556505021"/>
      </right>
      <top style="medium">
        <color indexed="64"/>
      </top>
      <bottom/>
      <diagonal/>
    </border>
    <border>
      <left style="medium">
        <color indexed="64"/>
      </left>
      <right style="thin">
        <color theme="0" tint="-0.14999847407452621"/>
      </right>
      <top style="thin">
        <color theme="0" tint="-0.14996795556505021"/>
      </top>
      <bottom style="medium">
        <color indexed="64"/>
      </bottom>
      <diagonal/>
    </border>
    <border>
      <left style="thin">
        <color theme="0" tint="-0.14999847407452621"/>
      </left>
      <right/>
      <top style="thin">
        <color theme="0" tint="-0.14996795556505021"/>
      </top>
      <bottom style="medium">
        <color indexed="64"/>
      </bottom>
      <diagonal/>
    </border>
    <border>
      <left style="thin">
        <color theme="0" tint="-0.14999847407452621"/>
      </left>
      <right style="medium">
        <color indexed="64"/>
      </right>
      <top style="thin">
        <color theme="0" tint="-0.14996795556505021"/>
      </top>
      <bottom style="medium">
        <color indexed="64"/>
      </bottom>
      <diagonal/>
    </border>
    <border>
      <left style="medium">
        <color indexed="64"/>
      </left>
      <right style="thin">
        <color indexed="22"/>
      </right>
      <top style="medium">
        <color indexed="64"/>
      </top>
      <bottom/>
      <diagonal/>
    </border>
    <border>
      <left style="medium">
        <color indexed="64"/>
      </left>
      <right style="thin">
        <color indexed="22"/>
      </right>
      <top style="thin">
        <color theme="0" tint="-0.249977111117893"/>
      </top>
      <bottom style="double">
        <color indexed="64"/>
      </bottom>
      <diagonal/>
    </border>
    <border>
      <left/>
      <right style="medium">
        <color indexed="64"/>
      </right>
      <top style="hair">
        <color theme="0" tint="-0.14999847407452621"/>
      </top>
      <bottom style="thin">
        <color indexed="64"/>
      </bottom>
      <diagonal/>
    </border>
    <border>
      <left/>
      <right/>
      <top style="hair">
        <color theme="0" tint="-0.14999847407452621"/>
      </top>
      <bottom style="thin">
        <color indexed="64"/>
      </bottom>
      <diagonal/>
    </border>
    <border>
      <left style="medium">
        <color indexed="64"/>
      </left>
      <right/>
      <top style="thin">
        <color indexed="64"/>
      </top>
      <bottom style="thin">
        <color theme="0" tint="-0.14996795556505021"/>
      </bottom>
      <diagonal/>
    </border>
    <border>
      <left style="thin">
        <color theme="0" tint="-0.14999847407452621"/>
      </left>
      <right style="thin">
        <color theme="0" tint="-0.14996795556505021"/>
      </right>
      <top style="thin">
        <color theme="0" tint="-0.14996795556505021"/>
      </top>
      <bottom style="thin">
        <color indexed="64"/>
      </bottom>
      <diagonal/>
    </border>
    <border>
      <left style="medium">
        <color indexed="64"/>
      </left>
      <right/>
      <top style="thin">
        <color theme="0" tint="-0.14999847407452621"/>
      </top>
      <bottom style="thin">
        <color indexed="64"/>
      </bottom>
      <diagonal/>
    </border>
    <border>
      <left style="medium">
        <color indexed="64"/>
      </left>
      <right style="thin">
        <color theme="0" tint="-0.14999847407452621"/>
      </right>
      <top style="thin">
        <color theme="0" tint="-0.14996795556505021"/>
      </top>
      <bottom style="thin">
        <color theme="0" tint="-0.14999847407452621"/>
      </bottom>
      <diagonal/>
    </border>
    <border>
      <left style="thin">
        <color theme="0" tint="-0.14999847407452621"/>
      </left>
      <right style="thin">
        <color theme="0" tint="-0.14996795556505021"/>
      </right>
      <top style="thin">
        <color indexed="64"/>
      </top>
      <bottom style="medium">
        <color indexed="64"/>
      </bottom>
      <diagonal/>
    </border>
    <border>
      <left style="medium">
        <color indexed="64"/>
      </left>
      <right/>
      <top style="thin">
        <color indexed="64"/>
      </top>
      <bottom style="medium">
        <color indexed="64"/>
      </bottom>
      <diagonal/>
    </border>
    <border>
      <left style="thin">
        <color theme="0" tint="-0.14999847407452621"/>
      </left>
      <right/>
      <top style="thin">
        <color theme="0" tint="-0.14996795556505021"/>
      </top>
      <bottom style="thin">
        <color indexed="64"/>
      </bottom>
      <diagonal/>
    </border>
    <border>
      <left/>
      <right style="medium">
        <color indexed="64"/>
      </right>
      <top/>
      <bottom style="hair">
        <color theme="0" tint="-0.14999847407452621"/>
      </bottom>
      <diagonal/>
    </border>
    <border>
      <left/>
      <right/>
      <top/>
      <bottom style="hair">
        <color theme="0" tint="-0.14999847407452621"/>
      </bottom>
      <diagonal/>
    </border>
    <border>
      <left style="medium">
        <color indexed="64"/>
      </left>
      <right style="thin">
        <color theme="0" tint="-0.14999847407452621"/>
      </right>
      <top/>
      <bottom style="medium">
        <color indexed="64"/>
      </bottom>
      <diagonal/>
    </border>
    <border>
      <left style="thin">
        <color theme="0" tint="-0.14999847407452621"/>
      </left>
      <right style="thin">
        <color theme="0" tint="-0.14999847407452621"/>
      </right>
      <top/>
      <bottom style="medium">
        <color indexed="64"/>
      </bottom>
      <diagonal/>
    </border>
    <border>
      <left style="medium">
        <color indexed="64"/>
      </left>
      <right style="thin">
        <color theme="0" tint="-0.14999847407452621"/>
      </right>
      <top style="medium">
        <color indexed="64"/>
      </top>
      <bottom style="thin">
        <color theme="0" tint="-0.14999847407452621"/>
      </bottom>
      <diagonal/>
    </border>
    <border>
      <left style="thin">
        <color theme="0" tint="-0.14999847407452621"/>
      </left>
      <right style="thin">
        <color theme="0" tint="-0.14999847407452621"/>
      </right>
      <top style="medium">
        <color indexed="64"/>
      </top>
      <bottom style="thin">
        <color theme="0" tint="-0.14999847407452621"/>
      </bottom>
      <diagonal/>
    </border>
    <border>
      <left/>
      <right style="medium">
        <color indexed="64"/>
      </right>
      <top style="medium">
        <color indexed="64"/>
      </top>
      <bottom style="thin">
        <color theme="0" tint="-0.14999847407452621"/>
      </bottom>
      <diagonal/>
    </border>
    <border>
      <left style="medium">
        <color indexed="64"/>
      </left>
      <right style="thin">
        <color theme="0" tint="-0.14999847407452621"/>
      </right>
      <top style="thin">
        <color theme="0" tint="-0.14996795556505021"/>
      </top>
      <bottom style="thin">
        <color indexed="64"/>
      </bottom>
      <diagonal/>
    </border>
    <border>
      <left style="medium">
        <color indexed="64"/>
      </left>
      <right style="thin">
        <color theme="0" tint="-0.14999847407452621"/>
      </right>
      <top style="thin">
        <color theme="0" tint="-0.14996795556505021"/>
      </top>
      <bottom style="thin">
        <color theme="0" tint="-0.14996795556505021"/>
      </bottom>
      <diagonal/>
    </border>
    <border>
      <left style="medium">
        <color indexed="64"/>
      </left>
      <right/>
      <top style="thin">
        <color theme="0" tint="-0.14996795556505021"/>
      </top>
      <bottom style="double">
        <color indexed="64"/>
      </bottom>
      <diagonal/>
    </border>
    <border>
      <left style="thin">
        <color theme="0" tint="-0.14999847407452621"/>
      </left>
      <right style="thin">
        <color theme="0" tint="-0.14996795556505021"/>
      </right>
      <top/>
      <bottom style="double">
        <color indexed="64"/>
      </bottom>
      <diagonal/>
    </border>
    <border>
      <left style="thin">
        <color theme="0" tint="-0.14996795556505021"/>
      </left>
      <right style="thin">
        <color theme="0" tint="-0.14996795556505021"/>
      </right>
      <top/>
      <bottom style="double">
        <color indexed="64"/>
      </bottom>
      <diagonal/>
    </border>
    <border>
      <left style="thin">
        <color theme="0" tint="-0.14996795556505021"/>
      </left>
      <right style="medium">
        <color indexed="64"/>
      </right>
      <top/>
      <bottom style="double">
        <color indexed="64"/>
      </bottom>
      <diagonal/>
    </border>
    <border>
      <left style="medium">
        <color indexed="64"/>
      </left>
      <right style="thin">
        <color theme="0" tint="-0.14999847407452621"/>
      </right>
      <top style="double">
        <color indexed="64"/>
      </top>
      <bottom style="medium">
        <color indexed="64"/>
      </bottom>
      <diagonal/>
    </border>
    <border>
      <left/>
      <right style="medium">
        <color indexed="64"/>
      </right>
      <top style="thin">
        <color theme="0" tint="-0.14999847407452621"/>
      </top>
      <bottom style="thin">
        <color theme="0" tint="-0.14999847407452621"/>
      </bottom>
      <diagonal/>
    </border>
    <border>
      <left style="thin">
        <color theme="0" tint="-0.14996795556505021"/>
      </left>
      <right style="thin">
        <color theme="0" tint="-0.14999847407452621"/>
      </right>
      <top style="thin">
        <color indexed="64"/>
      </top>
      <bottom/>
      <diagonal/>
    </border>
    <border>
      <left/>
      <right/>
      <top style="thin">
        <color theme="0" tint="-0.14999847407452621"/>
      </top>
      <bottom style="thin">
        <color theme="0" tint="-0.14999847407452621"/>
      </bottom>
      <diagonal/>
    </border>
    <border>
      <left style="thin">
        <color theme="0" tint="-0.14999847407452621"/>
      </left>
      <right style="medium">
        <color indexed="64"/>
      </right>
      <top style="thin">
        <color indexed="64"/>
      </top>
      <bottom style="thin">
        <color theme="0" tint="-0.14999847407452621"/>
      </bottom>
      <diagonal/>
    </border>
    <border>
      <left style="thin">
        <color theme="0" tint="-0.14996795556505021"/>
      </left>
      <right style="thin">
        <color theme="0" tint="-0.14999847407452621"/>
      </right>
      <top/>
      <bottom style="thin">
        <color theme="0" tint="-0.14996795556505021"/>
      </bottom>
      <diagonal/>
    </border>
    <border>
      <left style="thin">
        <color theme="0" tint="-0.14996795556505021"/>
      </left>
      <right style="thin">
        <color theme="0" tint="-0.14999847407452621"/>
      </right>
      <top style="thin">
        <color theme="0" tint="-0.14996795556505021"/>
      </top>
      <bottom style="thin">
        <color indexed="64"/>
      </bottom>
      <diagonal/>
    </border>
    <border>
      <left style="thin">
        <color theme="0" tint="-0.14999847407452621"/>
      </left>
      <right style="thin">
        <color theme="0" tint="-0.14999847407452621"/>
      </right>
      <top/>
      <bottom style="thin">
        <color indexed="64"/>
      </bottom>
      <diagonal/>
    </border>
    <border>
      <left style="thin">
        <color theme="0" tint="-0.14999847407452621"/>
      </left>
      <right style="thin">
        <color theme="0" tint="-0.14999847407452621"/>
      </right>
      <top/>
      <bottom style="thin">
        <color theme="0" tint="-0.14996795556505021"/>
      </bottom>
      <diagonal/>
    </border>
    <border>
      <left style="thin">
        <color theme="0" tint="-0.14999847407452621"/>
      </left>
      <right style="thin">
        <color theme="0" tint="-0.14999847407452621"/>
      </right>
      <top style="thin">
        <color theme="0" tint="-0.14996795556505021"/>
      </top>
      <bottom style="medium">
        <color indexed="64"/>
      </bottom>
      <diagonal/>
    </border>
    <border>
      <left style="thin">
        <color theme="0" tint="-0.14999847407452621"/>
      </left>
      <right style="thin">
        <color theme="0" tint="-0.14999847407452621"/>
      </right>
      <top style="thin">
        <color theme="0" tint="-0.14999847407452621"/>
      </top>
      <bottom style="medium">
        <color indexed="64"/>
      </bottom>
      <diagonal/>
    </border>
    <border>
      <left style="medium">
        <color indexed="64"/>
      </left>
      <right/>
      <top/>
      <bottom style="thin">
        <color theme="0" tint="-0.249977111117893"/>
      </bottom>
      <diagonal/>
    </border>
    <border>
      <left/>
      <right/>
      <top/>
      <bottom style="thin">
        <color theme="0" tint="-0.249977111117893"/>
      </bottom>
      <diagonal/>
    </border>
    <border>
      <left/>
      <right style="medium">
        <color indexed="64"/>
      </right>
      <top/>
      <bottom style="thin">
        <color theme="0" tint="-0.249977111117893"/>
      </bottom>
      <diagonal/>
    </border>
    <border>
      <left style="medium">
        <color indexed="64"/>
      </left>
      <right/>
      <top style="medium">
        <color indexed="64"/>
      </top>
      <bottom style="thin">
        <color theme="0" tint="-0.249977111117893"/>
      </bottom>
      <diagonal/>
    </border>
    <border>
      <left/>
      <right style="medium">
        <color indexed="64"/>
      </right>
      <top style="medium">
        <color indexed="64"/>
      </top>
      <bottom style="thin">
        <color theme="0" tint="-0.249977111117893"/>
      </bottom>
      <diagonal/>
    </border>
    <border>
      <left/>
      <right style="medium">
        <color indexed="64"/>
      </right>
      <top style="thin">
        <color theme="0" tint="-0.249977111117893"/>
      </top>
      <bottom style="thin">
        <color theme="0" tint="-0.249977111117893"/>
      </bottom>
      <diagonal/>
    </border>
    <border>
      <left style="medium">
        <color indexed="64"/>
      </left>
      <right style="medium">
        <color indexed="64"/>
      </right>
      <top style="thin">
        <color indexed="64"/>
      </top>
      <bottom style="medium">
        <color indexed="64"/>
      </bottom>
      <diagonal/>
    </border>
    <border>
      <left/>
      <right style="hair">
        <color indexed="64"/>
      </right>
      <top style="medium">
        <color indexed="64"/>
      </top>
      <bottom style="hair">
        <color indexed="64"/>
      </bottom>
      <diagonal/>
    </border>
    <border>
      <left/>
      <right style="hair">
        <color indexed="64"/>
      </right>
      <top style="hair">
        <color indexed="64"/>
      </top>
      <bottom style="thin">
        <color indexed="64"/>
      </bottom>
      <diagonal/>
    </border>
    <border>
      <left style="medium">
        <color indexed="64"/>
      </left>
      <right style="medium">
        <color indexed="64"/>
      </right>
      <top style="medium">
        <color indexed="64"/>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hair">
        <color indexed="64"/>
      </top>
      <bottom style="thin">
        <color indexed="64"/>
      </bottom>
      <diagonal/>
    </border>
  </borders>
  <cellStyleXfs count="74">
    <xf numFmtId="0" fontId="0" fillId="0" borderId="0"/>
    <xf numFmtId="0" fontId="28" fillId="2" borderId="0" applyNumberFormat="0" applyBorder="0" applyAlignment="0" applyProtection="0"/>
    <xf numFmtId="0" fontId="28" fillId="3" borderId="0" applyNumberFormat="0" applyBorder="0" applyAlignment="0" applyProtection="0"/>
    <xf numFmtId="0" fontId="28" fillId="4" borderId="0" applyNumberFormat="0" applyBorder="0" applyAlignment="0" applyProtection="0"/>
    <xf numFmtId="0" fontId="28" fillId="5" borderId="0" applyNumberFormat="0" applyBorder="0" applyAlignment="0" applyProtection="0"/>
    <xf numFmtId="0" fontId="28" fillId="6" borderId="0" applyNumberFormat="0" applyBorder="0" applyAlignment="0" applyProtection="0"/>
    <xf numFmtId="0" fontId="28" fillId="7" borderId="0" applyNumberFormat="0" applyBorder="0" applyAlignment="0" applyProtection="0"/>
    <xf numFmtId="0" fontId="28" fillId="8" borderId="0" applyNumberFormat="0" applyBorder="0" applyAlignment="0" applyProtection="0"/>
    <xf numFmtId="0" fontId="28" fillId="9" borderId="0" applyNumberFormat="0" applyBorder="0" applyAlignment="0" applyProtection="0"/>
    <xf numFmtId="0" fontId="28" fillId="10" borderId="0" applyNumberFormat="0" applyBorder="0" applyAlignment="0" applyProtection="0"/>
    <xf numFmtId="0" fontId="28" fillId="5" borderId="0" applyNumberFormat="0" applyBorder="0" applyAlignment="0" applyProtection="0"/>
    <xf numFmtId="0" fontId="28" fillId="8" borderId="0" applyNumberFormat="0" applyBorder="0" applyAlignment="0" applyProtection="0"/>
    <xf numFmtId="0" fontId="28" fillId="11" borderId="0" applyNumberFormat="0" applyBorder="0" applyAlignment="0" applyProtection="0"/>
    <xf numFmtId="0" fontId="30" fillId="12" borderId="0" applyNumberFormat="0" applyBorder="0" applyAlignment="0" applyProtection="0"/>
    <xf numFmtId="0" fontId="30" fillId="9" borderId="0" applyNumberFormat="0" applyBorder="0" applyAlignment="0" applyProtection="0"/>
    <xf numFmtId="0" fontId="30" fillId="10" borderId="0" applyNumberFormat="0" applyBorder="0" applyAlignment="0" applyProtection="0"/>
    <xf numFmtId="0" fontId="30" fillId="13" borderId="0" applyNumberFormat="0" applyBorder="0" applyAlignment="0" applyProtection="0"/>
    <xf numFmtId="0" fontId="30" fillId="14" borderId="0" applyNumberFormat="0" applyBorder="0" applyAlignment="0" applyProtection="0"/>
    <xf numFmtId="0" fontId="30" fillId="15" borderId="0" applyNumberFormat="0" applyBorder="0" applyAlignment="0" applyProtection="0"/>
    <xf numFmtId="0" fontId="30" fillId="16" borderId="0" applyNumberFormat="0" applyBorder="0" applyAlignment="0" applyProtection="0"/>
    <xf numFmtId="0" fontId="30" fillId="17" borderId="0" applyNumberFormat="0" applyBorder="0" applyAlignment="0" applyProtection="0"/>
    <xf numFmtId="0" fontId="30" fillId="18" borderId="0" applyNumberFormat="0" applyBorder="0" applyAlignment="0" applyProtection="0"/>
    <xf numFmtId="0" fontId="30" fillId="13" borderId="0" applyNumberFormat="0" applyBorder="0" applyAlignment="0" applyProtection="0"/>
    <xf numFmtId="0" fontId="30" fillId="14" borderId="0" applyNumberFormat="0" applyBorder="0" applyAlignment="0" applyProtection="0"/>
    <xf numFmtId="0" fontId="30" fillId="19" borderId="0" applyNumberFormat="0" applyBorder="0" applyAlignment="0" applyProtection="0"/>
    <xf numFmtId="0" fontId="31" fillId="3" borderId="0" applyNumberFormat="0" applyBorder="0" applyAlignment="0" applyProtection="0"/>
    <xf numFmtId="0" fontId="32" fillId="20" borderId="1" applyNumberFormat="0" applyAlignment="0" applyProtection="0"/>
    <xf numFmtId="0" fontId="33" fillId="21" borderId="2" applyNumberFormat="0" applyAlignment="0" applyProtection="0"/>
    <xf numFmtId="44" fontId="53" fillId="0" borderId="0" applyFont="0" applyFill="0" applyBorder="0" applyAlignment="0" applyProtection="0"/>
    <xf numFmtId="44" fontId="13"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34" fillId="0" borderId="0" applyNumberFormat="0" applyFill="0" applyBorder="0" applyAlignment="0" applyProtection="0"/>
    <xf numFmtId="0" fontId="35" fillId="4" borderId="0" applyNumberFormat="0" applyBorder="0" applyAlignment="0" applyProtection="0"/>
    <xf numFmtId="0" fontId="24" fillId="0" borderId="3" applyNumberFormat="0" applyFill="0" applyAlignment="0" applyProtection="0"/>
    <xf numFmtId="0" fontId="25" fillId="0" borderId="4" applyNumberFormat="0" applyFill="0" applyAlignment="0" applyProtection="0"/>
    <xf numFmtId="0" fontId="26" fillId="0" borderId="5" applyNumberFormat="0" applyFill="0" applyAlignment="0" applyProtection="0"/>
    <xf numFmtId="0" fontId="26" fillId="0" borderId="0" applyNumberFormat="0" applyFill="0" applyBorder="0" applyAlignment="0" applyProtection="0"/>
    <xf numFmtId="0" fontId="3" fillId="0" borderId="0" applyNumberFormat="0" applyFill="0" applyBorder="0" applyAlignment="0" applyProtection="0">
      <alignment vertical="top"/>
      <protection locked="0"/>
    </xf>
    <xf numFmtId="0" fontId="36" fillId="7" borderId="1" applyNumberFormat="0" applyAlignment="0" applyProtection="0"/>
    <xf numFmtId="0" fontId="37" fillId="0" borderId="6" applyNumberFormat="0" applyFill="0" applyAlignment="0" applyProtection="0"/>
    <xf numFmtId="0" fontId="38" fillId="22" borderId="0" applyNumberFormat="0" applyBorder="0" applyAlignment="0" applyProtection="0"/>
    <xf numFmtId="0" fontId="8" fillId="0" borderId="0"/>
    <xf numFmtId="0" fontId="13" fillId="0" borderId="0"/>
    <xf numFmtId="0" fontId="8" fillId="0" borderId="0"/>
    <xf numFmtId="0" fontId="53" fillId="0" borderId="0"/>
    <xf numFmtId="0" fontId="53" fillId="0" borderId="0"/>
    <xf numFmtId="0" fontId="13" fillId="0" borderId="0"/>
    <xf numFmtId="0" fontId="8" fillId="0" borderId="0"/>
    <xf numFmtId="0" fontId="1" fillId="0" borderId="0"/>
    <xf numFmtId="0" fontId="13" fillId="0" borderId="0"/>
    <xf numFmtId="0" fontId="8" fillId="0" borderId="0"/>
    <xf numFmtId="0" fontId="53" fillId="0" borderId="0"/>
    <xf numFmtId="0" fontId="13" fillId="0" borderId="0"/>
    <xf numFmtId="0" fontId="8" fillId="0" borderId="0"/>
    <xf numFmtId="0" fontId="13" fillId="0" borderId="0"/>
    <xf numFmtId="0" fontId="13" fillId="0" borderId="0"/>
    <xf numFmtId="0" fontId="8" fillId="0" borderId="0"/>
    <xf numFmtId="0" fontId="8" fillId="0" borderId="0"/>
    <xf numFmtId="0" fontId="1" fillId="0" borderId="0"/>
    <xf numFmtId="0" fontId="29" fillId="0" borderId="0"/>
    <xf numFmtId="0" fontId="1" fillId="0" borderId="0"/>
    <xf numFmtId="0" fontId="13" fillId="23" borderId="7" applyNumberFormat="0" applyFont="0" applyAlignment="0" applyProtection="0"/>
    <xf numFmtId="0" fontId="8" fillId="23" borderId="7" applyNumberFormat="0" applyFont="0" applyAlignment="0" applyProtection="0"/>
    <xf numFmtId="0" fontId="39" fillId="20" borderId="8" applyNumberFormat="0" applyAlignment="0" applyProtection="0"/>
    <xf numFmtId="9" fontId="53" fillId="0" borderId="0" applyFont="0" applyFill="0" applyBorder="0" applyAlignment="0" applyProtection="0"/>
    <xf numFmtId="9" fontId="8" fillId="0" borderId="0" applyFont="0" applyFill="0" applyBorder="0" applyAlignment="0" applyProtection="0"/>
    <xf numFmtId="9" fontId="13" fillId="0" borderId="0" applyFont="0" applyFill="0" applyBorder="0" applyAlignment="0" applyProtection="0"/>
    <xf numFmtId="9" fontId="8" fillId="0" borderId="0" applyFont="0" applyFill="0" applyBorder="0" applyAlignment="0" applyProtection="0"/>
    <xf numFmtId="0" fontId="27" fillId="0" borderId="0" applyNumberFormat="0" applyFill="0" applyBorder="0" applyAlignment="0" applyProtection="0"/>
    <xf numFmtId="0" fontId="18" fillId="0" borderId="9" applyNumberFormat="0" applyFill="0" applyAlignment="0" applyProtection="0"/>
    <xf numFmtId="0" fontId="40" fillId="0" borderId="0" applyNumberFormat="0" applyFill="0" applyBorder="0" applyAlignment="0" applyProtection="0"/>
    <xf numFmtId="43" fontId="53" fillId="0" borderId="0" applyFont="0" applyFill="0" applyBorder="0" applyAlignment="0" applyProtection="0"/>
    <xf numFmtId="0" fontId="1" fillId="29" borderId="180" applyBorder="0"/>
  </cellStyleXfs>
  <cellXfs count="806">
    <xf numFmtId="0" fontId="0" fillId="0" borderId="0" xfId="0"/>
    <xf numFmtId="0" fontId="54" fillId="0" borderId="0" xfId="0" applyFont="1"/>
    <xf numFmtId="49" fontId="0" fillId="0" borderId="0" xfId="0" applyNumberFormat="1"/>
    <xf numFmtId="1" fontId="15" fillId="29" borderId="37" xfId="0" applyNumberFormat="1" applyFont="1" applyFill="1" applyBorder="1" applyAlignment="1" applyProtection="1">
      <alignment horizontal="center" vertical="center"/>
      <protection locked="0"/>
    </xf>
    <xf numFmtId="9" fontId="42" fillId="29" borderId="33" xfId="0" applyNumberFormat="1" applyFont="1" applyFill="1" applyBorder="1" applyAlignment="1" applyProtection="1">
      <alignment horizontal="center" vertical="center" wrapText="1"/>
      <protection locked="0"/>
    </xf>
    <xf numFmtId="1" fontId="15" fillId="29" borderId="33" xfId="0" applyNumberFormat="1" applyFont="1" applyFill="1" applyBorder="1" applyAlignment="1" applyProtection="1">
      <alignment horizontal="center" vertical="center"/>
      <protection locked="0"/>
    </xf>
    <xf numFmtId="1" fontId="15" fillId="29" borderId="38" xfId="0" applyNumberFormat="1" applyFont="1" applyFill="1" applyBorder="1" applyAlignment="1" applyProtection="1">
      <alignment horizontal="center" vertical="center"/>
      <protection locked="0"/>
    </xf>
    <xf numFmtId="9" fontId="42" fillId="29" borderId="32" xfId="0" applyNumberFormat="1" applyFont="1" applyFill="1" applyBorder="1" applyAlignment="1" applyProtection="1">
      <alignment horizontal="center" vertical="center" wrapText="1"/>
      <protection locked="0"/>
    </xf>
    <xf numFmtId="1" fontId="15" fillId="29" borderId="32" xfId="0" applyNumberFormat="1" applyFont="1" applyFill="1" applyBorder="1" applyAlignment="1" applyProtection="1">
      <alignment horizontal="center" vertical="center"/>
      <protection locked="0"/>
    </xf>
    <xf numFmtId="9" fontId="42" fillId="29" borderId="32" xfId="0" applyNumberFormat="1" applyFont="1" applyFill="1" applyBorder="1" applyAlignment="1" applyProtection="1">
      <alignment horizontal="center" vertical="center"/>
      <protection locked="0"/>
    </xf>
    <xf numFmtId="1" fontId="15" fillId="29" borderId="35" xfId="0" applyNumberFormat="1" applyFont="1" applyFill="1" applyBorder="1" applyAlignment="1" applyProtection="1">
      <alignment horizontal="center" vertical="center"/>
      <protection locked="0"/>
    </xf>
    <xf numFmtId="166" fontId="15" fillId="29" borderId="33" xfId="30" applyNumberFormat="1" applyFont="1" applyFill="1" applyBorder="1" applyAlignment="1" applyProtection="1">
      <alignment vertical="center"/>
      <protection locked="0"/>
    </xf>
    <xf numFmtId="166" fontId="15" fillId="29" borderId="32" xfId="30" applyNumberFormat="1" applyFont="1" applyFill="1" applyBorder="1" applyAlignment="1" applyProtection="1">
      <alignment vertical="center"/>
      <protection locked="0"/>
    </xf>
    <xf numFmtId="166" fontId="15" fillId="29" borderId="35" xfId="30" applyNumberFormat="1" applyFont="1" applyFill="1" applyBorder="1" applyAlignment="1" applyProtection="1">
      <alignment vertical="center"/>
      <protection locked="0"/>
    </xf>
    <xf numFmtId="0" fontId="63" fillId="0" borderId="0" xfId="50" applyFont="1"/>
    <xf numFmtId="0" fontId="61" fillId="0" borderId="0" xfId="50" applyFont="1"/>
    <xf numFmtId="9" fontId="61" fillId="0" borderId="0" xfId="50" applyNumberFormat="1" applyFont="1" applyAlignment="1">
      <alignment horizontal="left"/>
    </xf>
    <xf numFmtId="0" fontId="65" fillId="0" borderId="0" xfId="59" applyFont="1"/>
    <xf numFmtId="0" fontId="65" fillId="0" borderId="0" xfId="59" applyFont="1" applyAlignment="1">
      <alignment horizontal="left"/>
    </xf>
    <xf numFmtId="6" fontId="65" fillId="0" borderId="0" xfId="28" applyNumberFormat="1" applyFont="1" applyFill="1" applyBorder="1" applyAlignment="1">
      <alignment horizontal="left"/>
    </xf>
    <xf numFmtId="10" fontId="56" fillId="29" borderId="68" xfId="66" applyNumberFormat="1" applyFont="1" applyFill="1" applyBorder="1" applyProtection="1">
      <protection locked="0"/>
    </xf>
    <xf numFmtId="10" fontId="56" fillId="29" borderId="74" xfId="66" applyNumberFormat="1" applyFont="1" applyFill="1" applyBorder="1" applyProtection="1">
      <protection locked="0"/>
    </xf>
    <xf numFmtId="0" fontId="0" fillId="0" borderId="0" xfId="0" applyAlignment="1">
      <alignment horizontal="center"/>
    </xf>
    <xf numFmtId="166" fontId="66" fillId="29" borderId="140" xfId="42" applyNumberFormat="1" applyFont="1" applyFill="1" applyBorder="1" applyAlignment="1" applyProtection="1">
      <alignment horizontal="right" vertical="center"/>
      <protection locked="0"/>
    </xf>
    <xf numFmtId="166" fontId="66" fillId="29" borderId="134" xfId="42" applyNumberFormat="1" applyFont="1" applyFill="1" applyBorder="1" applyAlignment="1" applyProtection="1">
      <alignment horizontal="right" vertical="center"/>
      <protection locked="0"/>
    </xf>
    <xf numFmtId="166" fontId="66" fillId="29" borderId="131" xfId="42" applyNumberFormat="1" applyFont="1" applyFill="1" applyBorder="1" applyAlignment="1" applyProtection="1">
      <alignment horizontal="right" vertical="center"/>
      <protection locked="0"/>
    </xf>
    <xf numFmtId="42" fontId="66" fillId="29" borderId="131" xfId="42" applyNumberFormat="1" applyFont="1" applyFill="1" applyBorder="1" applyAlignment="1" applyProtection="1">
      <alignment vertical="center"/>
      <protection locked="0"/>
    </xf>
    <xf numFmtId="42" fontId="66" fillId="29" borderId="134" xfId="42" applyNumberFormat="1" applyFont="1" applyFill="1" applyBorder="1" applyAlignment="1" applyProtection="1">
      <alignment vertical="center"/>
      <protection locked="0"/>
    </xf>
    <xf numFmtId="166" fontId="66" fillId="29" borderId="77" xfId="42" applyNumberFormat="1" applyFont="1" applyFill="1" applyBorder="1" applyAlignment="1" applyProtection="1">
      <alignment horizontal="right" vertical="center"/>
      <protection locked="0"/>
    </xf>
    <xf numFmtId="166" fontId="66" fillId="29" borderId="88" xfId="42" applyNumberFormat="1" applyFont="1" applyFill="1" applyBorder="1" applyAlignment="1" applyProtection="1">
      <alignment horizontal="right" vertical="center"/>
      <protection locked="0"/>
    </xf>
    <xf numFmtId="166" fontId="66" fillId="29" borderId="89" xfId="42" applyNumberFormat="1" applyFont="1" applyFill="1" applyBorder="1" applyAlignment="1" applyProtection="1">
      <alignment horizontal="right" vertical="center"/>
      <protection locked="0"/>
    </xf>
    <xf numFmtId="166" fontId="66" fillId="29" borderId="132" xfId="42" applyNumberFormat="1" applyFont="1" applyFill="1" applyBorder="1" applyAlignment="1" applyProtection="1">
      <alignment horizontal="right" vertical="center"/>
      <protection locked="0"/>
    </xf>
    <xf numFmtId="166" fontId="66" fillId="29" borderId="133" xfId="42" applyNumberFormat="1" applyFont="1" applyFill="1" applyBorder="1" applyAlignment="1" applyProtection="1">
      <alignment horizontal="right" vertical="center"/>
      <protection locked="0"/>
    </xf>
    <xf numFmtId="166" fontId="66" fillId="29" borderId="78" xfId="42" applyNumberFormat="1" applyFont="1" applyFill="1" applyBorder="1" applyAlignment="1" applyProtection="1">
      <alignment horizontal="right" vertical="center"/>
      <protection locked="0"/>
    </xf>
    <xf numFmtId="166" fontId="66" fillId="29" borderId="79" xfId="42" applyNumberFormat="1" applyFont="1" applyFill="1" applyBorder="1" applyAlignment="1" applyProtection="1">
      <alignment horizontal="right" vertical="center"/>
      <protection locked="0"/>
    </xf>
    <xf numFmtId="166" fontId="66" fillId="29" borderId="80" xfId="42" applyNumberFormat="1" applyFont="1" applyFill="1" applyBorder="1" applyAlignment="1" applyProtection="1">
      <alignment horizontal="right" vertical="center"/>
      <protection locked="0"/>
    </xf>
    <xf numFmtId="166" fontId="66" fillId="29" borderId="95" xfId="42" applyNumberFormat="1" applyFont="1" applyFill="1" applyBorder="1" applyAlignment="1" applyProtection="1">
      <alignment horizontal="right" vertical="center"/>
      <protection locked="0"/>
    </xf>
    <xf numFmtId="166" fontId="66" fillId="29" borderId="93" xfId="42" applyNumberFormat="1" applyFont="1" applyFill="1" applyBorder="1" applyAlignment="1" applyProtection="1">
      <alignment horizontal="right" vertical="center"/>
      <protection locked="0"/>
    </xf>
    <xf numFmtId="166" fontId="5" fillId="29" borderId="77" xfId="44" applyNumberFormat="1" applyFont="1" applyFill="1" applyBorder="1" applyAlignment="1" applyProtection="1">
      <alignment horizontal="right" vertical="center"/>
      <protection locked="0"/>
    </xf>
    <xf numFmtId="166" fontId="5" fillId="29" borderId="88" xfId="44" applyNumberFormat="1" applyFont="1" applyFill="1" applyBorder="1" applyAlignment="1" applyProtection="1">
      <alignment horizontal="right" vertical="center"/>
      <protection locked="0"/>
    </xf>
    <xf numFmtId="166" fontId="5" fillId="29" borderId="89" xfId="44" applyNumberFormat="1" applyFont="1" applyFill="1" applyBorder="1" applyAlignment="1" applyProtection="1">
      <alignment horizontal="right" vertical="center"/>
      <protection locked="0"/>
    </xf>
    <xf numFmtId="166" fontId="5" fillId="29" borderId="131" xfId="44" applyNumberFormat="1" applyFont="1" applyFill="1" applyBorder="1" applyAlignment="1" applyProtection="1">
      <alignment horizontal="right" vertical="center"/>
      <protection locked="0"/>
    </xf>
    <xf numFmtId="166" fontId="5" fillId="29" borderId="132" xfId="44" applyNumberFormat="1" applyFont="1" applyFill="1" applyBorder="1" applyAlignment="1" applyProtection="1">
      <alignment horizontal="right" vertical="center"/>
      <protection locked="0"/>
    </xf>
    <xf numFmtId="166" fontId="5" fillId="29" borderId="133" xfId="44" applyNumberFormat="1" applyFont="1" applyFill="1" applyBorder="1" applyAlignment="1" applyProtection="1">
      <alignment horizontal="right" vertical="center"/>
      <protection locked="0"/>
    </xf>
    <xf numFmtId="166" fontId="5" fillId="29" borderId="90" xfId="44" applyNumberFormat="1" applyFont="1" applyFill="1" applyBorder="1" applyAlignment="1" applyProtection="1">
      <alignment horizontal="right" vertical="center"/>
      <protection locked="0"/>
    </xf>
    <xf numFmtId="166" fontId="5" fillId="29" borderId="91" xfId="44" applyNumberFormat="1" applyFont="1" applyFill="1" applyBorder="1" applyAlignment="1" applyProtection="1">
      <alignment horizontal="right" vertical="center"/>
      <protection locked="0"/>
    </xf>
    <xf numFmtId="166" fontId="5" fillId="29" borderId="92" xfId="44" applyNumberFormat="1" applyFont="1" applyFill="1" applyBorder="1" applyAlignment="1" applyProtection="1">
      <alignment horizontal="right" vertical="center"/>
      <protection locked="0"/>
    </xf>
    <xf numFmtId="166" fontId="5" fillId="29" borderId="78" xfId="44" applyNumberFormat="1" applyFont="1" applyFill="1" applyBorder="1" applyAlignment="1" applyProtection="1">
      <alignment horizontal="right" vertical="center"/>
      <protection locked="0"/>
    </xf>
    <xf numFmtId="166" fontId="5" fillId="29" borderId="79" xfId="44" applyNumberFormat="1" applyFont="1" applyFill="1" applyBorder="1" applyAlignment="1" applyProtection="1">
      <alignment horizontal="right" vertical="center"/>
      <protection locked="0"/>
    </xf>
    <xf numFmtId="166" fontId="5" fillId="29" borderId="80" xfId="44" applyNumberFormat="1" applyFont="1" applyFill="1" applyBorder="1" applyAlignment="1" applyProtection="1">
      <alignment horizontal="right" vertical="center"/>
      <protection locked="0"/>
    </xf>
    <xf numFmtId="166" fontId="5" fillId="29" borderId="95" xfId="44" applyNumberFormat="1" applyFont="1" applyFill="1" applyBorder="1" applyAlignment="1" applyProtection="1">
      <alignment horizontal="right" vertical="center"/>
      <protection locked="0"/>
    </xf>
    <xf numFmtId="166" fontId="5" fillId="29" borderId="140" xfId="44" applyNumberFormat="1" applyFont="1" applyFill="1" applyBorder="1" applyAlignment="1" applyProtection="1">
      <alignment horizontal="right" vertical="center"/>
      <protection locked="0"/>
    </xf>
    <xf numFmtId="166" fontId="5" fillId="29" borderId="96" xfId="44" applyNumberFormat="1" applyFont="1" applyFill="1" applyBorder="1" applyAlignment="1" applyProtection="1">
      <alignment horizontal="right" vertical="center"/>
      <protection locked="0"/>
    </xf>
    <xf numFmtId="166" fontId="5" fillId="29" borderId="93" xfId="44" applyNumberFormat="1" applyFont="1" applyFill="1" applyBorder="1" applyAlignment="1" applyProtection="1">
      <alignment horizontal="right" vertical="center"/>
      <protection locked="0"/>
    </xf>
    <xf numFmtId="0" fontId="15" fillId="0" borderId="0" xfId="50" applyFont="1"/>
    <xf numFmtId="0" fontId="15" fillId="0" borderId="0" xfId="0" applyFont="1"/>
    <xf numFmtId="1" fontId="0" fillId="0" borderId="0" xfId="0" applyNumberFormat="1"/>
    <xf numFmtId="9" fontId="0" fillId="0" borderId="0" xfId="0" applyNumberFormat="1"/>
    <xf numFmtId="44" fontId="0" fillId="0" borderId="0" xfId="0" applyNumberFormat="1"/>
    <xf numFmtId="167" fontId="0" fillId="0" borderId="0" xfId="0" applyNumberFormat="1"/>
    <xf numFmtId="42" fontId="0" fillId="0" borderId="0" xfId="0" applyNumberFormat="1"/>
    <xf numFmtId="0" fontId="0" fillId="29" borderId="12" xfId="0" applyFill="1" applyBorder="1" applyProtection="1">
      <protection locked="0"/>
    </xf>
    <xf numFmtId="0" fontId="0" fillId="29" borderId="12" xfId="0" applyFill="1" applyBorder="1" applyAlignment="1" applyProtection="1">
      <alignment horizontal="center"/>
      <protection locked="0"/>
    </xf>
    <xf numFmtId="1" fontId="1" fillId="29" borderId="10" xfId="59" applyNumberFormat="1" applyFill="1" applyBorder="1" applyProtection="1">
      <protection locked="0"/>
    </xf>
    <xf numFmtId="42" fontId="28" fillId="28" borderId="0" xfId="65" applyNumberFormat="1" applyFont="1" applyFill="1" applyBorder="1" applyAlignment="1" applyProtection="1">
      <alignment horizontal="right"/>
    </xf>
    <xf numFmtId="165" fontId="28" fillId="28" borderId="0" xfId="65" applyNumberFormat="1" applyFont="1" applyFill="1" applyBorder="1" applyAlignment="1" applyProtection="1">
      <alignment horizontal="right"/>
    </xf>
    <xf numFmtId="1" fontId="1" fillId="29" borderId="128" xfId="59" applyNumberFormat="1" applyFill="1" applyBorder="1" applyAlignment="1" applyProtection="1">
      <alignment horizontal="right"/>
      <protection locked="0"/>
    </xf>
    <xf numFmtId="1" fontId="15" fillId="29" borderId="128" xfId="59" applyNumberFormat="1" applyFont="1" applyFill="1" applyBorder="1" applyAlignment="1" applyProtection="1">
      <alignment horizontal="right"/>
      <protection locked="0"/>
    </xf>
    <xf numFmtId="9" fontId="1" fillId="29" borderId="60" xfId="65" applyFont="1" applyFill="1" applyBorder="1" applyAlignment="1" applyProtection="1">
      <alignment horizontal="center"/>
      <protection locked="0"/>
    </xf>
    <xf numFmtId="9" fontId="1" fillId="29" borderId="203" xfId="65" applyFont="1" applyFill="1" applyBorder="1" applyAlignment="1" applyProtection="1">
      <alignment horizontal="center"/>
      <protection locked="0"/>
    </xf>
    <xf numFmtId="9" fontId="15" fillId="29" borderId="203" xfId="59" applyNumberFormat="1" applyFont="1" applyFill="1" applyBorder="1" applyAlignment="1" applyProtection="1">
      <alignment horizontal="center"/>
      <protection locked="0"/>
    </xf>
    <xf numFmtId="1" fontId="1" fillId="29" borderId="111" xfId="59" applyNumberFormat="1" applyFill="1" applyBorder="1" applyProtection="1">
      <protection locked="0"/>
    </xf>
    <xf numFmtId="1" fontId="1" fillId="29" borderId="205" xfId="59" applyNumberFormat="1" applyFill="1" applyBorder="1" applyAlignment="1" applyProtection="1">
      <alignment horizontal="right"/>
      <protection locked="0"/>
    </xf>
    <xf numFmtId="9" fontId="1" fillId="35" borderId="68" xfId="65" applyFont="1" applyFill="1" applyBorder="1" applyAlignment="1" applyProtection="1">
      <alignment horizontal="right"/>
    </xf>
    <xf numFmtId="44" fontId="1" fillId="25" borderId="68" xfId="59" applyNumberFormat="1" applyFill="1" applyBorder="1" applyAlignment="1" applyProtection="1">
      <alignment horizontal="left"/>
      <protection locked="0"/>
    </xf>
    <xf numFmtId="37" fontId="28" fillId="25" borderId="206" xfId="72" applyNumberFormat="1" applyFont="1" applyFill="1" applyBorder="1" applyAlignment="1" applyProtection="1">
      <alignment horizontal="right"/>
      <protection locked="0"/>
    </xf>
    <xf numFmtId="44" fontId="28" fillId="35" borderId="68" xfId="65" applyNumberFormat="1" applyFont="1" applyFill="1" applyBorder="1" applyAlignment="1" applyProtection="1">
      <alignment horizontal="right"/>
    </xf>
    <xf numFmtId="0" fontId="61" fillId="0" borderId="0" xfId="51" applyFont="1"/>
    <xf numFmtId="0" fontId="0" fillId="0" borderId="0" xfId="0" applyProtection="1">
      <protection locked="0"/>
    </xf>
    <xf numFmtId="0" fontId="54" fillId="0" borderId="0" xfId="0" applyFont="1" applyProtection="1">
      <protection locked="0"/>
    </xf>
    <xf numFmtId="0" fontId="55" fillId="0" borderId="0" xfId="0" applyFont="1" applyProtection="1">
      <protection locked="0"/>
    </xf>
    <xf numFmtId="0" fontId="0" fillId="28" borderId="0" xfId="0" applyFill="1" applyProtection="1">
      <protection locked="0"/>
    </xf>
    <xf numFmtId="0" fontId="1" fillId="28" borderId="0" xfId="59" applyFill="1"/>
    <xf numFmtId="0" fontId="1" fillId="28" borderId="0" xfId="59" applyFill="1" applyAlignment="1">
      <alignment horizontal="left"/>
    </xf>
    <xf numFmtId="0" fontId="1" fillId="28" borderId="10" xfId="59" applyFill="1" applyBorder="1" applyAlignment="1" applyProtection="1">
      <alignment horizontal="center"/>
      <protection locked="0"/>
    </xf>
    <xf numFmtId="0" fontId="1" fillId="28" borderId="111" xfId="59" applyFill="1" applyBorder="1" applyAlignment="1" applyProtection="1">
      <alignment horizontal="center"/>
      <protection locked="0"/>
    </xf>
    <xf numFmtId="0" fontId="1" fillId="24" borderId="0" xfId="59" applyFill="1"/>
    <xf numFmtId="0" fontId="2" fillId="24" borderId="0" xfId="59" applyFont="1" applyFill="1" applyAlignment="1">
      <alignment horizontal="center"/>
    </xf>
    <xf numFmtId="0" fontId="1" fillId="0" borderId="0" xfId="59" applyAlignment="1">
      <alignment vertical="center" wrapText="1"/>
    </xf>
    <xf numFmtId="0" fontId="1" fillId="0" borderId="65" xfId="59" applyBorder="1" applyAlignment="1">
      <alignment vertical="center" wrapText="1"/>
    </xf>
    <xf numFmtId="0" fontId="28" fillId="0" borderId="0" xfId="59" applyFont="1" applyAlignment="1">
      <alignment horizontal="center" vertical="center"/>
    </xf>
    <xf numFmtId="0" fontId="19" fillId="0" borderId="0" xfId="59" applyFont="1" applyAlignment="1">
      <alignment horizontal="center" vertical="center"/>
    </xf>
    <xf numFmtId="0" fontId="1" fillId="0" borderId="0" xfId="59"/>
    <xf numFmtId="0" fontId="78" fillId="0" borderId="0" xfId="59" applyFont="1" applyAlignment="1">
      <alignment horizontal="center" vertical="center"/>
    </xf>
    <xf numFmtId="0" fontId="7" fillId="24" borderId="0" xfId="59" applyFont="1" applyFill="1"/>
    <xf numFmtId="0" fontId="7" fillId="24" borderId="10" xfId="59" applyFont="1" applyFill="1" applyBorder="1"/>
    <xf numFmtId="0" fontId="1" fillId="24" borderId="10" xfId="59" applyFill="1" applyBorder="1"/>
    <xf numFmtId="0" fontId="16" fillId="28" borderId="10" xfId="59" applyFont="1" applyFill="1" applyBorder="1" applyAlignment="1">
      <alignment horizontal="center"/>
    </xf>
    <xf numFmtId="0" fontId="16" fillId="35" borderId="68" xfId="59" applyFont="1" applyFill="1" applyBorder="1"/>
    <xf numFmtId="0" fontId="7" fillId="28" borderId="0" xfId="59" applyFont="1" applyFill="1"/>
    <xf numFmtId="0" fontId="18" fillId="24" borderId="0" xfId="59" applyFont="1" applyFill="1"/>
    <xf numFmtId="1" fontId="2" fillId="0" borderId="0" xfId="59" applyNumberFormat="1" applyFont="1"/>
    <xf numFmtId="0" fontId="1" fillId="24" borderId="0" xfId="59" applyFill="1" applyAlignment="1">
      <alignment horizontal="left"/>
    </xf>
    <xf numFmtId="0" fontId="1" fillId="24" borderId="207" xfId="59" applyFill="1" applyBorder="1"/>
    <xf numFmtId="0" fontId="77" fillId="24" borderId="0" xfId="59" applyFont="1" applyFill="1"/>
    <xf numFmtId="0" fontId="16" fillId="28" borderId="0" xfId="59" applyFont="1" applyFill="1"/>
    <xf numFmtId="0" fontId="50" fillId="28" borderId="67" xfId="59" applyFont="1" applyFill="1" applyBorder="1"/>
    <xf numFmtId="0" fontId="1" fillId="24" borderId="65" xfId="59" applyFill="1" applyBorder="1"/>
    <xf numFmtId="0" fontId="1" fillId="24" borderId="66" xfId="59" applyFill="1" applyBorder="1"/>
    <xf numFmtId="0" fontId="7" fillId="24" borderId="58" xfId="59" applyFont="1" applyFill="1" applyBorder="1" applyAlignment="1">
      <alignment horizontal="center" wrapText="1"/>
    </xf>
    <xf numFmtId="0" fontId="7" fillId="24" borderId="0" xfId="59" applyFont="1" applyFill="1" applyAlignment="1">
      <alignment wrapText="1"/>
    </xf>
    <xf numFmtId="0" fontId="7" fillId="24" borderId="0" xfId="59" applyFont="1" applyFill="1" applyAlignment="1">
      <alignment horizontal="center" wrapText="1"/>
    </xf>
    <xf numFmtId="0" fontId="1" fillId="24" borderId="59" xfId="59" applyFill="1" applyBorder="1"/>
    <xf numFmtId="0" fontId="1" fillId="28" borderId="10" xfId="59" applyFill="1" applyBorder="1" applyAlignment="1">
      <alignment horizontal="center"/>
    </xf>
    <xf numFmtId="0" fontId="1" fillId="24" borderId="10" xfId="59" applyFill="1" applyBorder="1" applyAlignment="1">
      <alignment horizontal="center"/>
    </xf>
    <xf numFmtId="0" fontId="1" fillId="28" borderId="111" xfId="59" applyFill="1" applyBorder="1" applyAlignment="1">
      <alignment horizontal="center"/>
    </xf>
    <xf numFmtId="0" fontId="1" fillId="24" borderId="111" xfId="59" applyFill="1" applyBorder="1" applyAlignment="1">
      <alignment horizontal="center"/>
    </xf>
    <xf numFmtId="9" fontId="15" fillId="28" borderId="111" xfId="59" applyNumberFormat="1" applyFont="1" applyFill="1" applyBorder="1" applyAlignment="1">
      <alignment horizontal="center"/>
    </xf>
    <xf numFmtId="0" fontId="1" fillId="24" borderId="60" xfId="59" applyFill="1" applyBorder="1"/>
    <xf numFmtId="1" fontId="2" fillId="35" borderId="10" xfId="59" applyNumberFormat="1" applyFont="1" applyFill="1" applyBorder="1"/>
    <xf numFmtId="0" fontId="1" fillId="24" borderId="61" xfId="59" applyFill="1" applyBorder="1"/>
    <xf numFmtId="0" fontId="7" fillId="28" borderId="0" xfId="59" applyFont="1" applyFill="1" applyAlignment="1">
      <alignment horizontal="center"/>
    </xf>
    <xf numFmtId="0" fontId="1" fillId="24" borderId="0" xfId="59" quotePrefix="1" applyFill="1" applyAlignment="1">
      <alignment horizontal="center"/>
    </xf>
    <xf numFmtId="0" fontId="1" fillId="24" borderId="0" xfId="59" applyFill="1" applyAlignment="1">
      <alignment horizontal="center"/>
    </xf>
    <xf numFmtId="0" fontId="7" fillId="24" borderId="0" xfId="59" applyFont="1" applyFill="1" applyAlignment="1">
      <alignment vertical="top"/>
    </xf>
    <xf numFmtId="0" fontId="7" fillId="24" borderId="0" xfId="59" applyFont="1" applyFill="1" applyAlignment="1">
      <alignment vertical="top" wrapText="1"/>
    </xf>
    <xf numFmtId="0" fontId="15" fillId="24" borderId="0" xfId="59" applyFont="1" applyFill="1"/>
    <xf numFmtId="0" fontId="15" fillId="28" borderId="0" xfId="59" applyFont="1" applyFill="1" applyAlignment="1">
      <alignment horizontal="left"/>
    </xf>
    <xf numFmtId="1" fontId="1" fillId="0" borderId="0" xfId="59" applyNumberFormat="1" applyAlignment="1">
      <alignment horizontal="right"/>
    </xf>
    <xf numFmtId="0" fontId="28" fillId="24" borderId="0" xfId="59" applyFont="1" applyFill="1"/>
    <xf numFmtId="1" fontId="1" fillId="28" borderId="0" xfId="59" applyNumberFormat="1" applyFill="1" applyAlignment="1">
      <alignment horizontal="right"/>
    </xf>
    <xf numFmtId="0" fontId="1" fillId="24" borderId="0" xfId="59" applyFill="1" applyAlignment="1">
      <alignment vertical="top"/>
    </xf>
    <xf numFmtId="0" fontId="0" fillId="28" borderId="0" xfId="0" applyFill="1"/>
    <xf numFmtId="44" fontId="1" fillId="35" borderId="68" xfId="59" applyNumberFormat="1" applyFill="1" applyBorder="1" applyAlignment="1">
      <alignment horizontal="right"/>
    </xf>
    <xf numFmtId="10" fontId="1" fillId="35" borderId="68" xfId="59" applyNumberFormat="1" applyFill="1" applyBorder="1" applyAlignment="1">
      <alignment horizontal="right"/>
    </xf>
    <xf numFmtId="0" fontId="2" fillId="24" borderId="0" xfId="59" applyFont="1" applyFill="1"/>
    <xf numFmtId="0" fontId="7" fillId="24" borderId="0" xfId="59" applyFont="1" applyFill="1" applyAlignment="1">
      <alignment horizontal="left" vertical="top"/>
    </xf>
    <xf numFmtId="44" fontId="28" fillId="28" borderId="0" xfId="59" applyNumberFormat="1" applyFont="1" applyFill="1" applyAlignment="1">
      <alignment horizontal="left"/>
    </xf>
    <xf numFmtId="44" fontId="1" fillId="35" borderId="68" xfId="59" applyNumberFormat="1" applyFill="1" applyBorder="1" applyAlignment="1">
      <alignment horizontal="left"/>
    </xf>
    <xf numFmtId="44" fontId="28" fillId="28" borderId="59" xfId="59" applyNumberFormat="1" applyFont="1" applyFill="1" applyBorder="1" applyAlignment="1">
      <alignment horizontal="left"/>
    </xf>
    <xf numFmtId="166" fontId="1" fillId="28" borderId="0" xfId="59" applyNumberFormat="1" applyFill="1" applyAlignment="1">
      <alignment horizontal="left"/>
    </xf>
    <xf numFmtId="44" fontId="1" fillId="28" borderId="0" xfId="59" applyNumberFormat="1" applyFill="1" applyAlignment="1">
      <alignment horizontal="left"/>
    </xf>
    <xf numFmtId="0" fontId="1" fillId="28" borderId="0" xfId="59" applyFill="1" applyAlignment="1">
      <alignment wrapText="1"/>
    </xf>
    <xf numFmtId="0" fontId="16" fillId="28" borderId="0" xfId="59" applyFont="1" applyFill="1" applyAlignment="1">
      <alignment horizontal="center"/>
    </xf>
    <xf numFmtId="0" fontId="77" fillId="28" borderId="0" xfId="59" applyFont="1" applyFill="1" applyAlignment="1">
      <alignment horizontal="left"/>
    </xf>
    <xf numFmtId="0" fontId="76" fillId="24" borderId="0" xfId="59" applyFont="1" applyFill="1" applyAlignment="1">
      <alignment horizontal="left" vertical="top" wrapText="1"/>
    </xf>
    <xf numFmtId="42" fontId="28" fillId="35" borderId="68" xfId="59" applyNumberFormat="1" applyFont="1" applyFill="1" applyBorder="1" applyAlignment="1">
      <alignment horizontal="right"/>
    </xf>
    <xf numFmtId="10" fontId="28" fillId="35" borderId="68" xfId="59" applyNumberFormat="1" applyFont="1" applyFill="1" applyBorder="1" applyAlignment="1">
      <alignment horizontal="right"/>
    </xf>
    <xf numFmtId="0" fontId="1" fillId="24" borderId="11" xfId="59" applyFill="1" applyBorder="1"/>
    <xf numFmtId="0" fontId="12" fillId="24" borderId="11" xfId="59" applyFont="1" applyFill="1" applyBorder="1" applyAlignment="1">
      <alignment vertical="center"/>
    </xf>
    <xf numFmtId="0" fontId="12" fillId="24" borderId="11" xfId="59" applyFont="1" applyFill="1" applyBorder="1"/>
    <xf numFmtId="0" fontId="1" fillId="35" borderId="11" xfId="59" applyFill="1" applyBorder="1"/>
    <xf numFmtId="0" fontId="16" fillId="28" borderId="61" xfId="59" applyFont="1" applyFill="1" applyBorder="1" applyAlignment="1">
      <alignment horizontal="center"/>
    </xf>
    <xf numFmtId="0" fontId="1" fillId="24" borderId="58" xfId="59" applyFill="1" applyBorder="1"/>
    <xf numFmtId="0" fontId="7" fillId="28" borderId="65" xfId="59" applyFont="1" applyFill="1" applyBorder="1"/>
    <xf numFmtId="44" fontId="28" fillId="35" borderId="65" xfId="28" applyFont="1" applyFill="1" applyBorder="1" applyAlignment="1" applyProtection="1">
      <alignment horizontal="right"/>
    </xf>
    <xf numFmtId="0" fontId="1" fillId="24" borderId="76" xfId="59" applyFill="1" applyBorder="1"/>
    <xf numFmtId="0" fontId="1" fillId="24" borderId="0" xfId="59" applyFill="1" applyAlignment="1">
      <alignment horizontal="right"/>
    </xf>
    <xf numFmtId="0" fontId="1" fillId="24" borderId="0" xfId="59" applyFill="1" applyAlignment="1">
      <alignment horizontal="center" shrinkToFit="1"/>
    </xf>
    <xf numFmtId="0" fontId="20" fillId="0" borderId="0" xfId="60" applyFont="1" applyAlignment="1" applyProtection="1">
      <alignment horizontal="left" vertical="center"/>
      <protection locked="0"/>
    </xf>
    <xf numFmtId="0" fontId="20" fillId="28" borderId="0" xfId="60" applyFont="1" applyFill="1" applyAlignment="1" applyProtection="1">
      <alignment horizontal="left" vertical="center"/>
      <protection locked="0"/>
    </xf>
    <xf numFmtId="0" fontId="10" fillId="0" borderId="0" xfId="60" applyFont="1" applyAlignment="1" applyProtection="1">
      <alignment horizontal="left" vertical="center"/>
      <protection locked="0"/>
    </xf>
    <xf numFmtId="0" fontId="5" fillId="0" borderId="0" xfId="42" applyFont="1" applyAlignment="1" applyProtection="1">
      <alignment vertical="center"/>
      <protection locked="0"/>
    </xf>
    <xf numFmtId="0" fontId="61" fillId="0" borderId="0" xfId="42" applyFont="1" applyAlignment="1" applyProtection="1">
      <alignment vertical="center"/>
      <protection locked="0"/>
    </xf>
    <xf numFmtId="0" fontId="61" fillId="30" borderId="63" xfId="42" applyFont="1" applyFill="1" applyBorder="1" applyAlignment="1" applyProtection="1">
      <alignment vertical="center"/>
      <protection locked="0"/>
    </xf>
    <xf numFmtId="0" fontId="61" fillId="28" borderId="41" xfId="42" applyFont="1" applyFill="1" applyBorder="1" applyAlignment="1" applyProtection="1">
      <alignment vertical="center"/>
      <protection locked="0"/>
    </xf>
    <xf numFmtId="0" fontId="61" fillId="28" borderId="41" xfId="60" applyFont="1" applyFill="1" applyBorder="1" applyAlignment="1" applyProtection="1">
      <alignment horizontal="left" vertical="center" wrapText="1"/>
      <protection locked="0"/>
    </xf>
    <xf numFmtId="0" fontId="62" fillId="0" borderId="0" xfId="60" applyFont="1" applyAlignment="1" applyProtection="1">
      <alignment horizontal="left" vertical="center"/>
      <protection locked="0"/>
    </xf>
    <xf numFmtId="0" fontId="63" fillId="0" borderId="0" xfId="60" applyFont="1" applyAlignment="1" applyProtection="1">
      <alignment horizontal="left" vertical="center"/>
      <protection locked="0"/>
    </xf>
    <xf numFmtId="0" fontId="44" fillId="24" borderId="0" xfId="59" applyFont="1" applyFill="1" applyAlignment="1" applyProtection="1">
      <alignment horizontal="center"/>
      <protection locked="0"/>
    </xf>
    <xf numFmtId="0" fontId="59" fillId="24" borderId="0" xfId="0" applyFont="1" applyFill="1" applyAlignment="1" applyProtection="1">
      <alignment vertical="center"/>
      <protection locked="0"/>
    </xf>
    <xf numFmtId="0" fontId="59" fillId="28" borderId="0" xfId="0" applyFont="1" applyFill="1" applyAlignment="1" applyProtection="1">
      <alignment vertical="center"/>
      <protection locked="0"/>
    </xf>
    <xf numFmtId="0" fontId="59" fillId="0" borderId="0" xfId="0" applyFont="1" applyProtection="1">
      <protection locked="0"/>
    </xf>
    <xf numFmtId="0" fontId="16" fillId="26" borderId="29" xfId="0" applyFont="1" applyFill="1" applyBorder="1" applyAlignment="1" applyProtection="1">
      <alignment vertical="center"/>
      <protection locked="0"/>
    </xf>
    <xf numFmtId="0" fontId="16" fillId="26" borderId="30" xfId="0" applyFont="1" applyFill="1" applyBorder="1" applyAlignment="1" applyProtection="1">
      <alignment vertical="center"/>
      <protection locked="0"/>
    </xf>
    <xf numFmtId="0" fontId="59" fillId="28" borderId="0" xfId="0" applyFont="1" applyFill="1" applyProtection="1">
      <protection locked="0"/>
    </xf>
    <xf numFmtId="0" fontId="60" fillId="0" borderId="0" xfId="0" applyFont="1" applyProtection="1">
      <protection locked="0"/>
    </xf>
    <xf numFmtId="0" fontId="43" fillId="0" borderId="0" xfId="38" applyFont="1" applyAlignment="1" applyProtection="1">
      <protection locked="0"/>
    </xf>
    <xf numFmtId="0" fontId="5" fillId="28" borderId="0" xfId="42" applyFont="1" applyFill="1" applyAlignment="1" applyProtection="1">
      <alignment vertical="center"/>
      <protection locked="0"/>
    </xf>
    <xf numFmtId="0" fontId="10" fillId="0" borderId="0" xfId="42" applyFont="1" applyAlignment="1" applyProtection="1">
      <alignment vertical="center"/>
      <protection locked="0"/>
    </xf>
    <xf numFmtId="0" fontId="10" fillId="0" borderId="0" xfId="42" applyFont="1" applyAlignment="1" applyProtection="1">
      <alignment horizontal="center" vertical="center"/>
      <protection locked="0"/>
    </xf>
    <xf numFmtId="0" fontId="45" fillId="0" borderId="0" xfId="42" applyFont="1" applyAlignment="1" applyProtection="1">
      <alignment vertical="center"/>
      <protection locked="0"/>
    </xf>
    <xf numFmtId="0" fontId="46" fillId="0" borderId="0" xfId="42" applyFont="1" applyAlignment="1" applyProtection="1">
      <alignment vertical="center"/>
      <protection locked="0"/>
    </xf>
    <xf numFmtId="0" fontId="20" fillId="0" borderId="0" xfId="42" applyFont="1" applyAlignment="1" applyProtection="1">
      <alignment horizontal="center" vertical="center"/>
      <protection locked="0"/>
    </xf>
    <xf numFmtId="0" fontId="47" fillId="0" borderId="0" xfId="42" applyFont="1" applyAlignment="1" applyProtection="1">
      <alignment vertical="center"/>
      <protection locked="0"/>
    </xf>
    <xf numFmtId="0" fontId="48" fillId="0" borderId="0" xfId="42" applyFont="1" applyAlignment="1" applyProtection="1">
      <alignment vertical="center"/>
      <protection locked="0"/>
    </xf>
    <xf numFmtId="0" fontId="5" fillId="0" borderId="0" xfId="42" applyFont="1" applyAlignment="1" applyProtection="1">
      <alignment horizontal="center" vertical="center"/>
      <protection locked="0"/>
    </xf>
    <xf numFmtId="0" fontId="10" fillId="0" borderId="0" xfId="42" applyFont="1" applyAlignment="1" applyProtection="1">
      <alignment horizontal="right" vertical="center"/>
      <protection locked="0"/>
    </xf>
    <xf numFmtId="0" fontId="49" fillId="0" borderId="0" xfId="42" applyFont="1" applyAlignment="1" applyProtection="1">
      <alignment vertical="center"/>
      <protection locked="0"/>
    </xf>
    <xf numFmtId="0" fontId="62" fillId="30" borderId="62" xfId="60" applyFont="1" applyFill="1" applyBorder="1" applyAlignment="1">
      <alignment horizontal="left" vertical="center"/>
    </xf>
    <xf numFmtId="166" fontId="15" fillId="28" borderId="33" xfId="30" applyNumberFormat="1" applyFont="1" applyFill="1" applyBorder="1" applyAlignment="1" applyProtection="1">
      <alignment vertical="center"/>
    </xf>
    <xf numFmtId="166" fontId="15" fillId="28" borderId="35" xfId="30" applyNumberFormat="1" applyFont="1" applyFill="1" applyBorder="1" applyAlignment="1" applyProtection="1">
      <alignment vertical="center"/>
    </xf>
    <xf numFmtId="166" fontId="15" fillId="28" borderId="34" xfId="30" applyNumberFormat="1" applyFont="1" applyFill="1" applyBorder="1" applyAlignment="1" applyProtection="1">
      <alignment vertical="center"/>
    </xf>
    <xf numFmtId="166" fontId="15" fillId="28" borderId="36" xfId="30" applyNumberFormat="1" applyFont="1" applyFill="1" applyBorder="1" applyAlignment="1" applyProtection="1">
      <alignment vertical="center"/>
    </xf>
    <xf numFmtId="166" fontId="16" fillId="29" borderId="39" xfId="0" applyNumberFormat="1" applyFont="1" applyFill="1" applyBorder="1" applyAlignment="1">
      <alignment horizontal="center" vertical="center" wrapText="1"/>
    </xf>
    <xf numFmtId="166" fontId="16" fillId="29" borderId="40" xfId="0" applyNumberFormat="1" applyFont="1" applyFill="1" applyBorder="1" applyAlignment="1">
      <alignment horizontal="center" vertical="center" wrapText="1"/>
    </xf>
    <xf numFmtId="166" fontId="16" fillId="0" borderId="31" xfId="0" applyNumberFormat="1" applyFont="1" applyBorder="1" applyAlignment="1">
      <alignment horizontal="center" vertical="center" wrapText="1"/>
    </xf>
    <xf numFmtId="0" fontId="59" fillId="0" borderId="0" xfId="0" applyFont="1"/>
    <xf numFmtId="37" fontId="16" fillId="0" borderId="29" xfId="0" applyNumberFormat="1" applyFont="1" applyBorder="1" applyAlignment="1">
      <alignment horizontal="center" vertical="center" wrapText="1"/>
    </xf>
    <xf numFmtId="0" fontId="0" fillId="0" borderId="0" xfId="0" applyAlignment="1" applyProtection="1">
      <alignment wrapText="1"/>
      <protection locked="0"/>
    </xf>
    <xf numFmtId="49" fontId="0" fillId="0" borderId="0" xfId="0" applyNumberFormat="1" applyProtection="1">
      <protection locked="0"/>
    </xf>
    <xf numFmtId="0" fontId="0" fillId="0" borderId="0" xfId="0" applyAlignment="1" applyProtection="1">
      <alignment horizontal="left" wrapText="1"/>
      <protection locked="0"/>
    </xf>
    <xf numFmtId="0" fontId="0" fillId="0" borderId="0" xfId="0" applyAlignment="1" applyProtection="1">
      <alignment vertical="center"/>
      <protection locked="0"/>
    </xf>
    <xf numFmtId="0" fontId="0" fillId="29" borderId="12" xfId="0" applyFill="1" applyBorder="1" applyAlignment="1" applyProtection="1">
      <alignment vertical="center" wrapText="1"/>
      <protection locked="0"/>
    </xf>
    <xf numFmtId="0" fontId="0" fillId="0" borderId="0" xfId="0" applyAlignment="1" applyProtection="1">
      <alignment vertical="center" wrapText="1"/>
      <protection locked="0"/>
    </xf>
    <xf numFmtId="0" fontId="0" fillId="0" borderId="99" xfId="0" applyBorder="1" applyAlignment="1" applyProtection="1">
      <alignment horizontal="left" wrapText="1"/>
      <protection locked="0"/>
    </xf>
    <xf numFmtId="0" fontId="0" fillId="0" borderId="0" xfId="0" applyAlignment="1" applyProtection="1">
      <alignment horizontal="center"/>
      <protection locked="0"/>
    </xf>
    <xf numFmtId="0" fontId="0" fillId="29" borderId="12" xfId="0" applyFill="1" applyBorder="1" applyAlignment="1" applyProtection="1">
      <alignment wrapText="1"/>
      <protection locked="0"/>
    </xf>
    <xf numFmtId="0" fontId="58" fillId="0" borderId="0" xfId="0" applyFont="1" applyAlignment="1" applyProtection="1">
      <alignment vertical="top" wrapText="1"/>
      <protection locked="0"/>
    </xf>
    <xf numFmtId="164" fontId="0" fillId="0" borderId="0" xfId="0" applyNumberFormat="1" applyAlignment="1" applyProtection="1">
      <alignment wrapText="1"/>
      <protection locked="0"/>
    </xf>
    <xf numFmtId="0" fontId="58" fillId="0" borderId="0" xfId="0" applyFont="1" applyAlignment="1" applyProtection="1">
      <alignment wrapText="1"/>
      <protection locked="0"/>
    </xf>
    <xf numFmtId="0" fontId="73" fillId="0" borderId="0" xfId="0" applyFont="1" applyProtection="1">
      <protection locked="0"/>
    </xf>
    <xf numFmtId="0" fontId="0" fillId="0" borderId="208" xfId="0" applyBorder="1" applyProtection="1">
      <protection locked="0"/>
    </xf>
    <xf numFmtId="164" fontId="0" fillId="28" borderId="0" xfId="0" applyNumberFormat="1" applyFill="1" applyAlignment="1" applyProtection="1">
      <alignment wrapText="1"/>
      <protection locked="0"/>
    </xf>
    <xf numFmtId="42" fontId="0" fillId="29" borderId="12" xfId="0" applyNumberFormat="1" applyFill="1" applyBorder="1" applyAlignment="1" applyProtection="1">
      <alignment wrapText="1"/>
      <protection locked="0"/>
    </xf>
    <xf numFmtId="0" fontId="54" fillId="0" borderId="0" xfId="0" quotePrefix="1" applyFont="1" applyProtection="1">
      <protection locked="0"/>
    </xf>
    <xf numFmtId="42" fontId="0" fillId="29" borderId="54" xfId="0" applyNumberFormat="1" applyFill="1" applyBorder="1" applyAlignment="1" applyProtection="1">
      <alignment wrapText="1"/>
      <protection locked="0"/>
    </xf>
    <xf numFmtId="0" fontId="54" fillId="0" borderId="10" xfId="0" quotePrefix="1" applyFont="1" applyBorder="1" applyProtection="1">
      <protection locked="0"/>
    </xf>
    <xf numFmtId="0" fontId="0" fillId="0" borderId="10" xfId="0" applyBorder="1" applyProtection="1">
      <protection locked="0"/>
    </xf>
    <xf numFmtId="0" fontId="54" fillId="0" borderId="10" xfId="0" applyFont="1" applyBorder="1" applyProtection="1">
      <protection locked="0"/>
    </xf>
    <xf numFmtId="42" fontId="0" fillId="29" borderId="19" xfId="0" applyNumberFormat="1" applyFill="1" applyBorder="1" applyAlignment="1" applyProtection="1">
      <alignment wrapText="1"/>
      <protection locked="0"/>
    </xf>
    <xf numFmtId="42" fontId="0" fillId="0" borderId="0" xfId="0" applyNumberFormat="1" applyAlignment="1" applyProtection="1">
      <alignment wrapText="1"/>
      <protection locked="0"/>
    </xf>
    <xf numFmtId="0" fontId="54" fillId="0" borderId="125" xfId="0" applyFont="1" applyBorder="1" applyProtection="1">
      <protection locked="0"/>
    </xf>
    <xf numFmtId="0" fontId="0" fillId="0" borderId="126" xfId="0" applyBorder="1" applyProtection="1">
      <protection locked="0"/>
    </xf>
    <xf numFmtId="0" fontId="54" fillId="0" borderId="0" xfId="0" applyFont="1" applyAlignment="1" applyProtection="1">
      <alignment horizontal="center"/>
      <protection locked="0"/>
    </xf>
    <xf numFmtId="0" fontId="54" fillId="0" borderId="41" xfId="0" applyFont="1" applyBorder="1" applyProtection="1">
      <protection locked="0"/>
    </xf>
    <xf numFmtId="0" fontId="0" fillId="0" borderId="41" xfId="0" applyBorder="1" applyProtection="1">
      <protection locked="0"/>
    </xf>
    <xf numFmtId="0" fontId="0" fillId="0" borderId="0" xfId="0" applyAlignment="1" applyProtection="1">
      <alignment horizontal="left" vertical="top"/>
      <protection locked="0"/>
    </xf>
    <xf numFmtId="0" fontId="54" fillId="0" borderId="0" xfId="0" applyFont="1" applyAlignment="1" applyProtection="1">
      <alignment horizontal="left" vertical="top" wrapText="1"/>
      <protection locked="0"/>
    </xf>
    <xf numFmtId="0" fontId="0" fillId="0" borderId="43" xfId="0" applyBorder="1" applyProtection="1">
      <protection locked="0"/>
    </xf>
    <xf numFmtId="0" fontId="0" fillId="0" borderId="44" xfId="0" applyBorder="1" applyProtection="1">
      <protection locked="0"/>
    </xf>
    <xf numFmtId="0" fontId="54" fillId="0" borderId="44" xfId="0" applyFont="1" applyBorder="1" applyAlignment="1" applyProtection="1">
      <alignment horizontal="left" vertical="top" wrapText="1"/>
      <protection locked="0"/>
    </xf>
    <xf numFmtId="0" fontId="54" fillId="0" borderId="0" xfId="0" applyFont="1" applyAlignment="1" applyProtection="1">
      <alignment horizontal="left"/>
      <protection locked="0"/>
    </xf>
    <xf numFmtId="0" fontId="0" fillId="29" borderId="13" xfId="0" applyFill="1" applyBorder="1" applyAlignment="1" applyProtection="1">
      <alignment horizontal="center" wrapText="1"/>
      <protection locked="0"/>
    </xf>
    <xf numFmtId="0" fontId="0" fillId="29" borderId="14" xfId="0" applyFill="1" applyBorder="1" applyAlignment="1" applyProtection="1">
      <alignment horizontal="center" wrapText="1"/>
      <protection locked="0"/>
    </xf>
    <xf numFmtId="0" fontId="0" fillId="29" borderId="15" xfId="0" applyFill="1" applyBorder="1" applyAlignment="1" applyProtection="1">
      <alignment horizontal="center" wrapText="1"/>
      <protection locked="0"/>
    </xf>
    <xf numFmtId="0" fontId="0" fillId="0" borderId="0" xfId="0" applyAlignment="1" applyProtection="1">
      <alignment horizontal="left" indent="1"/>
      <protection locked="0"/>
    </xf>
    <xf numFmtId="0" fontId="0" fillId="30" borderId="58" xfId="0" applyFill="1" applyBorder="1" applyAlignment="1">
      <alignment wrapText="1"/>
    </xf>
    <xf numFmtId="0" fontId="0" fillId="30" borderId="0" xfId="0" applyFill="1" applyAlignment="1">
      <alignment wrapText="1"/>
    </xf>
    <xf numFmtId="0" fontId="0" fillId="30" borderId="59" xfId="0" applyFill="1" applyBorder="1" applyAlignment="1">
      <alignment wrapText="1"/>
    </xf>
    <xf numFmtId="49" fontId="0" fillId="30" borderId="58" xfId="0" applyNumberFormat="1" applyFill="1" applyBorder="1"/>
    <xf numFmtId="49" fontId="0" fillId="30" borderId="58" xfId="0" quotePrefix="1" applyNumberFormat="1" applyFill="1" applyBorder="1" applyAlignment="1">
      <alignment vertical="top"/>
    </xf>
    <xf numFmtId="0" fontId="0" fillId="30" borderId="58" xfId="0" quotePrefix="1" applyFill="1" applyBorder="1" applyAlignment="1">
      <alignment horizontal="left" vertical="top"/>
    </xf>
    <xf numFmtId="0" fontId="0" fillId="30" borderId="60" xfId="0" quotePrefix="1" applyFill="1" applyBorder="1" applyAlignment="1">
      <alignment horizontal="left" vertical="top"/>
    </xf>
    <xf numFmtId="0" fontId="0" fillId="30" borderId="10" xfId="0" applyFill="1" applyBorder="1" applyAlignment="1">
      <alignment horizontal="left" vertical="top" wrapText="1"/>
    </xf>
    <xf numFmtId="0" fontId="0" fillId="30" borderId="61" xfId="0" applyFill="1" applyBorder="1" applyAlignment="1">
      <alignment horizontal="left" vertical="top" wrapText="1"/>
    </xf>
    <xf numFmtId="42" fontId="0" fillId="0" borderId="12" xfId="0" applyNumberFormat="1" applyBorder="1" applyAlignment="1">
      <alignment wrapText="1"/>
    </xf>
    <xf numFmtId="42" fontId="0" fillId="0" borderId="54" xfId="0" applyNumberFormat="1" applyBorder="1" applyAlignment="1">
      <alignment wrapText="1"/>
    </xf>
    <xf numFmtId="42" fontId="0" fillId="28" borderId="209" xfId="0" applyNumberFormat="1" applyFill="1" applyBorder="1" applyAlignment="1">
      <alignment wrapText="1"/>
    </xf>
    <xf numFmtId="166" fontId="0" fillId="0" borderId="75" xfId="0" applyNumberFormat="1" applyBorder="1"/>
    <xf numFmtId="42" fontId="0" fillId="0" borderId="0" xfId="0" applyNumberFormat="1" applyAlignment="1">
      <alignment wrapText="1"/>
    </xf>
    <xf numFmtId="0" fontId="54" fillId="0" borderId="127" xfId="0" applyFont="1" applyBorder="1" applyAlignment="1">
      <alignment horizontal="center"/>
    </xf>
    <xf numFmtId="0" fontId="0" fillId="0" borderId="0" xfId="0" applyAlignment="1" applyProtection="1">
      <alignment horizontal="left"/>
      <protection locked="0"/>
    </xf>
    <xf numFmtId="42" fontId="0" fillId="29" borderId="13" xfId="0" applyNumberFormat="1" applyFill="1" applyBorder="1" applyAlignment="1" applyProtection="1">
      <alignment wrapText="1"/>
      <protection locked="0"/>
    </xf>
    <xf numFmtId="0" fontId="0" fillId="0" borderId="42" xfId="0" applyBorder="1" applyProtection="1">
      <protection locked="0"/>
    </xf>
    <xf numFmtId="0" fontId="0" fillId="0" borderId="63" xfId="0" applyBorder="1" applyProtection="1">
      <protection locked="0"/>
    </xf>
    <xf numFmtId="0" fontId="0" fillId="0" borderId="72" xfId="0" applyBorder="1" applyProtection="1">
      <protection locked="0"/>
    </xf>
    <xf numFmtId="0" fontId="56" fillId="28" borderId="0" xfId="42" applyFont="1" applyFill="1"/>
    <xf numFmtId="0" fontId="66" fillId="28" borderId="0" xfId="42" applyFont="1" applyFill="1" applyAlignment="1">
      <alignment vertical="center"/>
    </xf>
    <xf numFmtId="0" fontId="67" fillId="28" borderId="0" xfId="42" applyFont="1" applyFill="1" applyAlignment="1">
      <alignment horizontal="left" vertical="center"/>
    </xf>
    <xf numFmtId="0" fontId="67" fillId="28" borderId="0" xfId="42" applyFont="1" applyFill="1" applyAlignment="1">
      <alignment horizontal="right" vertical="center"/>
    </xf>
    <xf numFmtId="0" fontId="69" fillId="30" borderId="0" xfId="42" applyFont="1" applyFill="1" applyAlignment="1">
      <alignment vertical="center"/>
    </xf>
    <xf numFmtId="0" fontId="67" fillId="30" borderId="0" xfId="42" applyFont="1" applyFill="1" applyAlignment="1">
      <alignment horizontal="left" vertical="center"/>
    </xf>
    <xf numFmtId="0" fontId="66" fillId="30" borderId="0" xfId="42" applyFont="1" applyFill="1" applyAlignment="1">
      <alignment vertical="center"/>
    </xf>
    <xf numFmtId="0" fontId="67" fillId="30" borderId="0" xfId="42" applyFont="1" applyFill="1" applyAlignment="1">
      <alignment horizontal="right" vertical="center"/>
    </xf>
    <xf numFmtId="0" fontId="56" fillId="0" borderId="0" xfId="42" applyFont="1"/>
    <xf numFmtId="0" fontId="68" fillId="32" borderId="69" xfId="42" applyFont="1" applyFill="1" applyBorder="1" applyAlignment="1">
      <alignment horizontal="center" vertical="center"/>
    </xf>
    <xf numFmtId="0" fontId="68" fillId="32" borderId="70" xfId="42" applyFont="1" applyFill="1" applyBorder="1" applyAlignment="1">
      <alignment horizontal="center" vertical="center"/>
    </xf>
    <xf numFmtId="0" fontId="68" fillId="32" borderId="71" xfId="42" applyFont="1" applyFill="1" applyBorder="1" applyAlignment="1">
      <alignment horizontal="center" vertical="center"/>
    </xf>
    <xf numFmtId="0" fontId="69" fillId="28" borderId="0" xfId="42" applyFont="1" applyFill="1" applyAlignment="1">
      <alignment vertical="center"/>
    </xf>
    <xf numFmtId="0" fontId="69" fillId="0" borderId="0" xfId="42" applyFont="1" applyAlignment="1">
      <alignment horizontal="center" vertical="center"/>
    </xf>
    <xf numFmtId="0" fontId="68" fillId="33" borderId="62" xfId="42" applyFont="1" applyFill="1" applyBorder="1" applyAlignment="1">
      <alignment horizontal="center" vertical="center"/>
    </xf>
    <xf numFmtId="0" fontId="68" fillId="33" borderId="63" xfId="42" applyFont="1" applyFill="1" applyBorder="1" applyAlignment="1">
      <alignment horizontal="center" vertical="center"/>
    </xf>
    <xf numFmtId="0" fontId="68" fillId="33" borderId="72" xfId="42" applyFont="1" applyFill="1" applyBorder="1" applyAlignment="1">
      <alignment horizontal="center" vertical="center"/>
    </xf>
    <xf numFmtId="0" fontId="66" fillId="28" borderId="0" xfId="42" applyFont="1" applyFill="1" applyAlignment="1">
      <alignment horizontal="left" vertical="center" indent="1"/>
    </xf>
    <xf numFmtId="0" fontId="56" fillId="28" borderId="59" xfId="42" applyFont="1" applyFill="1" applyBorder="1"/>
    <xf numFmtId="166" fontId="66" fillId="0" borderId="146" xfId="42" applyNumberFormat="1" applyFont="1" applyBorder="1" applyAlignment="1">
      <alignment horizontal="right" vertical="center"/>
    </xf>
    <xf numFmtId="166" fontId="66" fillId="0" borderId="144" xfId="42" applyNumberFormat="1" applyFont="1" applyBorder="1" applyAlignment="1">
      <alignment horizontal="right" vertical="center"/>
    </xf>
    <xf numFmtId="166" fontId="66" fillId="0" borderId="145" xfId="42" applyNumberFormat="1" applyFont="1" applyBorder="1" applyAlignment="1">
      <alignment horizontal="right" vertical="center"/>
    </xf>
    <xf numFmtId="0" fontId="68" fillId="28" borderId="10" xfId="42" applyFont="1" applyFill="1" applyBorder="1" applyAlignment="1">
      <alignment vertical="center"/>
    </xf>
    <xf numFmtId="0" fontId="68" fillId="28" borderId="0" xfId="42" applyFont="1" applyFill="1" applyAlignment="1">
      <alignment vertical="center"/>
    </xf>
    <xf numFmtId="0" fontId="66" fillId="28" borderId="10" xfId="42" applyFont="1" applyFill="1" applyBorder="1" applyAlignment="1">
      <alignment horizontal="left" vertical="center" indent="1"/>
    </xf>
    <xf numFmtId="0" fontId="56" fillId="28" borderId="10" xfId="42" applyFont="1" applyFill="1" applyBorder="1"/>
    <xf numFmtId="0" fontId="68" fillId="28" borderId="0" xfId="42" quotePrefix="1" applyFont="1" applyFill="1" applyAlignment="1">
      <alignment horizontal="center" vertical="center"/>
    </xf>
    <xf numFmtId="166" fontId="66" fillId="0" borderId="147" xfId="42" applyNumberFormat="1" applyFont="1" applyBorder="1" applyAlignment="1">
      <alignment horizontal="right" vertical="center"/>
    </xf>
    <xf numFmtId="166" fontId="66" fillId="0" borderId="148" xfId="42" applyNumberFormat="1" applyFont="1" applyBorder="1" applyAlignment="1">
      <alignment horizontal="right" vertical="center"/>
    </xf>
    <xf numFmtId="0" fontId="70" fillId="28" borderId="73" xfId="42" applyFont="1" applyFill="1" applyBorder="1" applyAlignment="1">
      <alignment vertical="center"/>
    </xf>
    <xf numFmtId="0" fontId="56" fillId="28" borderId="73" xfId="42" applyFont="1" applyFill="1" applyBorder="1"/>
    <xf numFmtId="166" fontId="72" fillId="0" borderId="149" xfId="42" applyNumberFormat="1" applyFont="1" applyBorder="1" applyAlignment="1">
      <alignment vertical="center"/>
    </xf>
    <xf numFmtId="166" fontId="72" fillId="0" borderId="150" xfId="42" applyNumberFormat="1" applyFont="1" applyBorder="1" applyAlignment="1">
      <alignment vertical="center"/>
    </xf>
    <xf numFmtId="166" fontId="72" fillId="0" borderId="151" xfId="42" applyNumberFormat="1" applyFont="1" applyBorder="1" applyAlignment="1">
      <alignment vertical="center"/>
    </xf>
    <xf numFmtId="0" fontId="69" fillId="28" borderId="0" xfId="42" applyFont="1" applyFill="1" applyAlignment="1">
      <alignment horizontal="left" vertical="center"/>
    </xf>
    <xf numFmtId="166" fontId="68" fillId="0" borderId="152" xfId="42" applyNumberFormat="1" applyFont="1" applyBorder="1" applyAlignment="1">
      <alignment vertical="center"/>
    </xf>
    <xf numFmtId="166" fontId="68" fillId="0" borderId="153" xfId="42" applyNumberFormat="1" applyFont="1" applyBorder="1" applyAlignment="1">
      <alignment vertical="center"/>
    </xf>
    <xf numFmtId="166" fontId="68" fillId="0" borderId="154" xfId="42" applyNumberFormat="1" applyFont="1" applyBorder="1" applyAlignment="1">
      <alignment vertical="center"/>
    </xf>
    <xf numFmtId="0" fontId="69" fillId="0" borderId="0" xfId="42" applyFont="1"/>
    <xf numFmtId="0" fontId="68" fillId="32" borderId="75" xfId="42" applyFont="1" applyFill="1" applyBorder="1" applyAlignment="1">
      <alignment horizontal="center" vertical="center" wrapText="1"/>
    </xf>
    <xf numFmtId="0" fontId="66" fillId="28" borderId="129" xfId="42" applyFont="1" applyFill="1" applyBorder="1" applyAlignment="1">
      <alignment horizontal="left" vertical="center" indent="1"/>
    </xf>
    <xf numFmtId="0" fontId="66" fillId="28" borderId="142" xfId="42" applyFont="1" applyFill="1" applyBorder="1" applyAlignment="1">
      <alignment vertical="center"/>
    </xf>
    <xf numFmtId="0" fontId="66" fillId="0" borderId="155" xfId="42" applyFont="1" applyBorder="1" applyAlignment="1">
      <alignment vertical="center"/>
    </xf>
    <xf numFmtId="42" fontId="66" fillId="0" borderId="132" xfId="42" applyNumberFormat="1" applyFont="1" applyBorder="1" applyAlignment="1">
      <alignment horizontal="right" vertical="center"/>
    </xf>
    <xf numFmtId="42" fontId="66" fillId="0" borderId="133" xfId="42" applyNumberFormat="1" applyFont="1" applyBorder="1" applyAlignment="1">
      <alignment horizontal="right" vertical="center"/>
    </xf>
    <xf numFmtId="0" fontId="66" fillId="28" borderId="130" xfId="42" applyFont="1" applyFill="1" applyBorder="1" applyAlignment="1">
      <alignment horizontal="left" vertical="center" indent="1"/>
    </xf>
    <xf numFmtId="7" fontId="66" fillId="28" borderId="0" xfId="42" applyNumberFormat="1" applyFont="1" applyFill="1" applyAlignment="1">
      <alignment vertical="center"/>
    </xf>
    <xf numFmtId="42" fontId="66" fillId="0" borderId="135" xfId="42" applyNumberFormat="1" applyFont="1" applyBorder="1" applyAlignment="1">
      <alignment horizontal="right" vertical="center"/>
    </xf>
    <xf numFmtId="42" fontId="66" fillId="0" borderId="136" xfId="42" applyNumberFormat="1" applyFont="1" applyBorder="1" applyAlignment="1">
      <alignment horizontal="right" vertical="center"/>
    </xf>
    <xf numFmtId="0" fontId="68" fillId="28" borderId="0" xfId="42" applyFont="1" applyFill="1" applyAlignment="1">
      <alignment horizontal="left" vertical="center"/>
    </xf>
    <xf numFmtId="42" fontId="66" fillId="0" borderId="156" xfId="42" applyNumberFormat="1" applyFont="1" applyBorder="1" applyAlignment="1">
      <alignment horizontal="right" vertical="center"/>
    </xf>
    <xf numFmtId="42" fontId="66" fillId="0" borderId="147" xfId="42" applyNumberFormat="1" applyFont="1" applyBorder="1" applyAlignment="1">
      <alignment horizontal="right" vertical="center"/>
    </xf>
    <xf numFmtId="42" fontId="66" fillId="0" borderId="148" xfId="42" applyNumberFormat="1" applyFont="1" applyBorder="1" applyAlignment="1">
      <alignment horizontal="right" vertical="center"/>
    </xf>
    <xf numFmtId="0" fontId="69" fillId="28" borderId="0" xfId="42" applyFont="1" applyFill="1" applyAlignment="1">
      <alignment horizontal="center"/>
    </xf>
    <xf numFmtId="44" fontId="66" fillId="0" borderId="157" xfId="42" applyNumberFormat="1" applyFont="1" applyBorder="1" applyAlignment="1">
      <alignment vertical="center"/>
    </xf>
    <xf numFmtId="44" fontId="66" fillId="0" borderId="159" xfId="42" applyNumberFormat="1" applyFont="1" applyBorder="1" applyAlignment="1">
      <alignment vertical="center"/>
    </xf>
    <xf numFmtId="44" fontId="66" fillId="0" borderId="160" xfId="42" applyNumberFormat="1" applyFont="1" applyBorder="1" applyAlignment="1">
      <alignment vertical="center"/>
    </xf>
    <xf numFmtId="42" fontId="66" fillId="0" borderId="157" xfId="42" applyNumberFormat="1" applyFont="1" applyBorder="1" applyAlignment="1">
      <alignment vertical="center"/>
    </xf>
    <xf numFmtId="0" fontId="66" fillId="28" borderId="10" xfId="42" applyFont="1" applyFill="1" applyBorder="1" applyAlignment="1">
      <alignment horizontal="left" vertical="center"/>
    </xf>
    <xf numFmtId="0" fontId="66" fillId="28" borderId="10" xfId="42" applyFont="1" applyFill="1" applyBorder="1" applyAlignment="1">
      <alignment vertical="center"/>
    </xf>
    <xf numFmtId="42" fontId="66" fillId="0" borderId="161" xfId="42" applyNumberFormat="1" applyFont="1" applyBorder="1" applyAlignment="1">
      <alignment vertical="center"/>
    </xf>
    <xf numFmtId="42" fontId="66" fillId="0" borderId="82" xfId="42" applyNumberFormat="1" applyFont="1" applyBorder="1" applyAlignment="1">
      <alignment vertical="center"/>
    </xf>
    <xf numFmtId="42" fontId="66" fillId="0" borderId="162" xfId="42" applyNumberFormat="1" applyFont="1" applyBorder="1" applyAlignment="1">
      <alignment horizontal="right" vertical="center"/>
    </xf>
    <xf numFmtId="42" fontId="66" fillId="0" borderId="163" xfId="42" applyNumberFormat="1" applyFont="1" applyBorder="1" applyAlignment="1">
      <alignment horizontal="right" vertical="center"/>
    </xf>
    <xf numFmtId="42" fontId="66" fillId="0" borderId="164" xfId="42" applyNumberFormat="1" applyFont="1" applyBorder="1" applyAlignment="1">
      <alignment horizontal="right" vertical="center"/>
    </xf>
    <xf numFmtId="0" fontId="68" fillId="28" borderId="0" xfId="42" applyFont="1" applyFill="1" applyAlignment="1">
      <alignment horizontal="center" vertical="center"/>
    </xf>
    <xf numFmtId="42" fontId="68" fillId="0" borderId="83" xfId="42" quotePrefix="1" applyNumberFormat="1" applyFont="1" applyBorder="1" applyAlignment="1">
      <alignment horizontal="center" vertical="center"/>
    </xf>
    <xf numFmtId="42" fontId="66" fillId="0" borderId="165" xfId="42" applyNumberFormat="1" applyFont="1" applyBorder="1" applyAlignment="1">
      <alignment horizontal="right" vertical="center"/>
    </xf>
    <xf numFmtId="42" fontId="66" fillId="0" borderId="166" xfId="42" applyNumberFormat="1" applyFont="1" applyBorder="1" applyAlignment="1">
      <alignment horizontal="right" vertical="center"/>
    </xf>
    <xf numFmtId="42" fontId="66" fillId="0" borderId="167" xfId="42" applyNumberFormat="1" applyFont="1" applyBorder="1" applyAlignment="1">
      <alignment horizontal="right" vertical="center"/>
    </xf>
    <xf numFmtId="0" fontId="68" fillId="0" borderId="0" xfId="42" applyFont="1" applyAlignment="1">
      <alignment vertical="center"/>
    </xf>
    <xf numFmtId="5" fontId="68" fillId="0" borderId="87" xfId="42" applyNumberFormat="1" applyFont="1" applyBorder="1" applyAlignment="1">
      <alignment vertical="center"/>
    </xf>
    <xf numFmtId="0" fontId="68" fillId="0" borderId="0" xfId="42" quotePrefix="1" applyFont="1" applyAlignment="1">
      <alignment horizontal="center" vertical="center"/>
    </xf>
    <xf numFmtId="42" fontId="68" fillId="0" borderId="168" xfId="42" applyNumberFormat="1" applyFont="1" applyBorder="1" applyAlignment="1">
      <alignment vertical="center"/>
    </xf>
    <xf numFmtId="42" fontId="68" fillId="0" borderId="169" xfId="42" applyNumberFormat="1" applyFont="1" applyBorder="1" applyAlignment="1">
      <alignment vertical="center"/>
    </xf>
    <xf numFmtId="42" fontId="68" fillId="0" borderId="170" xfId="42" applyNumberFormat="1" applyFont="1" applyBorder="1" applyAlignment="1">
      <alignment vertical="center"/>
    </xf>
    <xf numFmtId="44" fontId="68" fillId="28" borderId="0" xfId="42" applyNumberFormat="1" applyFont="1" applyFill="1" applyAlignment="1">
      <alignment vertical="center"/>
    </xf>
    <xf numFmtId="0" fontId="56" fillId="34" borderId="0" xfId="42" applyFont="1" applyFill="1"/>
    <xf numFmtId="0" fontId="7" fillId="28" borderId="0" xfId="44" applyFont="1" applyFill="1"/>
    <xf numFmtId="0" fontId="71" fillId="28" borderId="0" xfId="42" applyFont="1" applyFill="1" applyAlignment="1">
      <alignment horizontal="left" vertical="center"/>
    </xf>
    <xf numFmtId="166" fontId="66" fillId="0" borderId="84" xfId="42" applyNumberFormat="1" applyFont="1" applyBorder="1" applyAlignment="1">
      <alignment horizontal="right" vertical="center"/>
    </xf>
    <xf numFmtId="166" fontId="66" fillId="0" borderId="85" xfId="42" applyNumberFormat="1" applyFont="1" applyBorder="1" applyAlignment="1">
      <alignment horizontal="right" vertical="center"/>
    </xf>
    <xf numFmtId="166" fontId="66" fillId="0" borderId="86" xfId="42" applyNumberFormat="1" applyFont="1" applyBorder="1" applyAlignment="1">
      <alignment horizontal="right" vertical="center"/>
    </xf>
    <xf numFmtId="166" fontId="66" fillId="0" borderId="143" xfId="42" applyNumberFormat="1" applyFont="1" applyBorder="1" applyAlignment="1">
      <alignment horizontal="right" vertical="center"/>
    </xf>
    <xf numFmtId="166" fontId="66" fillId="0" borderId="171" xfId="42" applyNumberFormat="1" applyFont="1" applyBorder="1" applyAlignment="1">
      <alignment horizontal="right" vertical="center"/>
    </xf>
    <xf numFmtId="166" fontId="66" fillId="0" borderId="172" xfId="42" applyNumberFormat="1" applyFont="1" applyBorder="1" applyAlignment="1">
      <alignment horizontal="right" vertical="center"/>
    </xf>
    <xf numFmtId="2" fontId="68" fillId="0" borderId="0" xfId="42" applyNumberFormat="1" applyFont="1" applyAlignment="1">
      <alignment vertical="center"/>
    </xf>
    <xf numFmtId="0" fontId="6" fillId="28" borderId="0" xfId="44" applyFont="1" applyFill="1"/>
    <xf numFmtId="0" fontId="6" fillId="0" borderId="0" xfId="44" applyFont="1"/>
    <xf numFmtId="0" fontId="10" fillId="32" borderId="69" xfId="44" applyFont="1" applyFill="1" applyBorder="1" applyAlignment="1">
      <alignment horizontal="center" vertical="center"/>
    </xf>
    <xf numFmtId="0" fontId="10" fillId="32" borderId="70" xfId="44" applyFont="1" applyFill="1" applyBorder="1" applyAlignment="1">
      <alignment horizontal="center" vertical="center"/>
    </xf>
    <xf numFmtId="0" fontId="10" fillId="32" borderId="71" xfId="44" applyFont="1" applyFill="1" applyBorder="1" applyAlignment="1">
      <alignment horizontal="center" vertical="center"/>
    </xf>
    <xf numFmtId="0" fontId="74" fillId="28" borderId="0" xfId="44" applyFont="1" applyFill="1" applyAlignment="1">
      <alignment horizontal="left" vertical="center"/>
    </xf>
    <xf numFmtId="166" fontId="5" fillId="0" borderId="187" xfId="44" applyNumberFormat="1" applyFont="1" applyBorder="1" applyAlignment="1">
      <alignment horizontal="right" vertical="center"/>
    </xf>
    <xf numFmtId="166" fontId="5" fillId="0" borderId="188" xfId="44" applyNumberFormat="1" applyFont="1" applyBorder="1" applyAlignment="1">
      <alignment horizontal="right" vertical="center"/>
    </xf>
    <xf numFmtId="166" fontId="5" fillId="0" borderId="189" xfId="44" applyNumberFormat="1" applyFont="1" applyBorder="1" applyAlignment="1">
      <alignment horizontal="right" vertical="center"/>
    </xf>
    <xf numFmtId="166" fontId="5" fillId="0" borderId="0" xfId="44" applyNumberFormat="1" applyFont="1" applyAlignment="1">
      <alignment horizontal="right" vertical="center"/>
    </xf>
    <xf numFmtId="166" fontId="5" fillId="0" borderId="190" xfId="44" applyNumberFormat="1" applyFont="1" applyBorder="1" applyAlignment="1">
      <alignment horizontal="right" vertical="center"/>
    </xf>
    <xf numFmtId="166" fontId="5" fillId="0" borderId="191" xfId="44" applyNumberFormat="1" applyFont="1" applyBorder="1" applyAlignment="1">
      <alignment horizontal="right" vertical="center"/>
    </xf>
    <xf numFmtId="166" fontId="5" fillId="0" borderId="192" xfId="44" applyNumberFormat="1" applyFont="1" applyBorder="1" applyAlignment="1">
      <alignment horizontal="right" vertical="center"/>
    </xf>
    <xf numFmtId="164" fontId="5" fillId="0" borderId="45" xfId="44" applyNumberFormat="1" applyFont="1" applyBorder="1" applyAlignment="1">
      <alignment vertical="center"/>
    </xf>
    <xf numFmtId="0" fontId="56" fillId="28" borderId="137" xfId="42" applyFont="1" applyFill="1" applyBorder="1"/>
    <xf numFmtId="0" fontId="69" fillId="28" borderId="137" xfId="42" applyFont="1" applyFill="1" applyBorder="1" applyAlignment="1">
      <alignment vertical="center"/>
    </xf>
    <xf numFmtId="0" fontId="56" fillId="0" borderId="137" xfId="42" applyFont="1" applyBorder="1"/>
    <xf numFmtId="0" fontId="56" fillId="0" borderId="138" xfId="42" applyFont="1" applyBorder="1"/>
    <xf numFmtId="0" fontId="56" fillId="28" borderId="138" xfId="42" applyFont="1" applyFill="1" applyBorder="1"/>
    <xf numFmtId="0" fontId="56" fillId="28" borderId="139" xfId="42" applyFont="1" applyFill="1" applyBorder="1"/>
    <xf numFmtId="0" fontId="68" fillId="33" borderId="143" xfId="42" applyFont="1" applyFill="1" applyBorder="1" applyAlignment="1">
      <alignment horizontal="center" vertical="center"/>
    </xf>
    <xf numFmtId="166" fontId="66" fillId="0" borderId="140" xfId="42" applyNumberFormat="1" applyFont="1" applyBorder="1" applyAlignment="1">
      <alignment horizontal="right" vertical="center"/>
    </xf>
    <xf numFmtId="166" fontId="66" fillId="0" borderId="173" xfId="42" applyNumberFormat="1" applyFont="1" applyBorder="1" applyAlignment="1">
      <alignment horizontal="right" vertical="center"/>
    </xf>
    <xf numFmtId="0" fontId="56" fillId="28" borderId="0" xfId="42" applyFont="1" applyFill="1" applyAlignment="1">
      <alignment horizontal="center"/>
    </xf>
    <xf numFmtId="0" fontId="69" fillId="28" borderId="0" xfId="42" applyFont="1" applyFill="1" applyAlignment="1">
      <alignment horizontal="center" vertical="center"/>
    </xf>
    <xf numFmtId="10" fontId="56" fillId="28" borderId="73" xfId="66" applyNumberFormat="1" applyFont="1" applyFill="1" applyBorder="1" applyProtection="1"/>
    <xf numFmtId="166" fontId="68" fillId="0" borderId="174" xfId="42" applyNumberFormat="1" applyFont="1" applyBorder="1" applyAlignment="1">
      <alignment vertical="center"/>
    </xf>
    <xf numFmtId="42" fontId="66" fillId="0" borderId="143" xfId="42" applyNumberFormat="1" applyFont="1" applyBorder="1" applyAlignment="1">
      <alignment vertical="center"/>
    </xf>
    <xf numFmtId="42" fontId="66" fillId="0" borderId="140" xfId="42" applyNumberFormat="1" applyFont="1" applyBorder="1" applyAlignment="1">
      <alignment vertical="center"/>
    </xf>
    <xf numFmtId="42" fontId="66" fillId="0" borderId="160" xfId="42" applyNumberFormat="1" applyFont="1" applyBorder="1" applyAlignment="1">
      <alignment vertical="center"/>
    </xf>
    <xf numFmtId="42" fontId="66" fillId="0" borderId="131" xfId="42" applyNumberFormat="1" applyFont="1" applyBorder="1" applyAlignment="1">
      <alignment vertical="center"/>
    </xf>
    <xf numFmtId="42" fontId="66" fillId="0" borderId="134" xfId="42" applyNumberFormat="1" applyFont="1" applyBorder="1" applyAlignment="1">
      <alignment vertical="center"/>
    </xf>
    <xf numFmtId="42" fontId="66" fillId="0" borderId="146" xfId="42" applyNumberFormat="1" applyFont="1" applyBorder="1" applyAlignment="1">
      <alignment vertical="center"/>
    </xf>
    <xf numFmtId="42" fontId="66" fillId="0" borderId="175" xfId="42" applyNumberFormat="1" applyFont="1" applyBorder="1" applyAlignment="1">
      <alignment horizontal="right" vertical="center"/>
    </xf>
    <xf numFmtId="0" fontId="68" fillId="28" borderId="76" xfId="42" applyFont="1" applyFill="1" applyBorder="1" applyAlignment="1">
      <alignment horizontal="left" vertical="center"/>
    </xf>
    <xf numFmtId="0" fontId="68" fillId="28" borderId="76" xfId="42" applyFont="1" applyFill="1" applyBorder="1" applyAlignment="1">
      <alignment vertical="center"/>
    </xf>
    <xf numFmtId="0" fontId="66" fillId="28" borderId="76" xfId="42" applyFont="1" applyFill="1" applyBorder="1" applyAlignment="1">
      <alignment vertical="center"/>
    </xf>
    <xf numFmtId="42" fontId="66" fillId="0" borderId="176" xfId="42" applyNumberFormat="1" applyFont="1" applyBorder="1" applyAlignment="1">
      <alignment horizontal="right" vertical="center"/>
    </xf>
    <xf numFmtId="42" fontId="66" fillId="0" borderId="177" xfId="42" applyNumberFormat="1" applyFont="1" applyBorder="1" applyAlignment="1">
      <alignment horizontal="right" vertical="center"/>
    </xf>
    <xf numFmtId="42" fontId="66" fillId="0" borderId="152" xfId="42" quotePrefix="1" applyNumberFormat="1" applyFont="1" applyBorder="1" applyAlignment="1">
      <alignment horizontal="center" vertical="center"/>
    </xf>
    <xf numFmtId="42" fontId="66" fillId="0" borderId="174" xfId="42" applyNumberFormat="1" applyFont="1" applyBorder="1" applyAlignment="1">
      <alignment horizontal="right" vertical="center"/>
    </xf>
    <xf numFmtId="42" fontId="66" fillId="0" borderId="153" xfId="42" applyNumberFormat="1" applyFont="1" applyBorder="1" applyAlignment="1">
      <alignment horizontal="right" vertical="center"/>
    </xf>
    <xf numFmtId="42" fontId="66" fillId="0" borderId="154" xfId="42" applyNumberFormat="1" applyFont="1" applyBorder="1" applyAlignment="1">
      <alignment horizontal="right" vertical="center"/>
    </xf>
    <xf numFmtId="42" fontId="68" fillId="0" borderId="178" xfId="42" applyNumberFormat="1" applyFont="1" applyBorder="1" applyAlignment="1">
      <alignment vertical="center"/>
    </xf>
    <xf numFmtId="0" fontId="64" fillId="28" borderId="0" xfId="42" applyFont="1" applyFill="1"/>
    <xf numFmtId="0" fontId="68" fillId="28" borderId="44" xfId="42" applyFont="1" applyFill="1" applyBorder="1" applyAlignment="1">
      <alignment horizontal="center" vertical="center"/>
    </xf>
    <xf numFmtId="166" fontId="66" fillId="28" borderId="84" xfId="42" applyNumberFormat="1" applyFont="1" applyFill="1" applyBorder="1" applyAlignment="1">
      <alignment horizontal="right" vertical="center"/>
    </xf>
    <xf numFmtId="166" fontId="66" fillId="28" borderId="97" xfId="42" applyNumberFormat="1" applyFont="1" applyFill="1" applyBorder="1" applyAlignment="1">
      <alignment horizontal="right" vertical="center"/>
    </xf>
    <xf numFmtId="166" fontId="66" fillId="28" borderId="85" xfId="42" applyNumberFormat="1" applyFont="1" applyFill="1" applyBorder="1" applyAlignment="1">
      <alignment horizontal="right" vertical="center"/>
    </xf>
    <xf numFmtId="166" fontId="66" fillId="28" borderId="86" xfId="42" applyNumberFormat="1" applyFont="1" applyFill="1" applyBorder="1" applyAlignment="1">
      <alignment horizontal="right" vertical="center"/>
    </xf>
    <xf numFmtId="166" fontId="66" fillId="28" borderId="143" xfId="42" applyNumberFormat="1" applyFont="1" applyFill="1" applyBorder="1" applyAlignment="1">
      <alignment horizontal="right" vertical="center"/>
    </xf>
    <xf numFmtId="166" fontId="66" fillId="28" borderId="179" xfId="42" applyNumberFormat="1" applyFont="1" applyFill="1" applyBorder="1" applyAlignment="1">
      <alignment horizontal="right" vertical="center"/>
    </xf>
    <xf numFmtId="166" fontId="66" fillId="28" borderId="171" xfId="42" applyNumberFormat="1" applyFont="1" applyFill="1" applyBorder="1" applyAlignment="1">
      <alignment horizontal="right" vertical="center"/>
    </xf>
    <xf numFmtId="166" fontId="66" fillId="28" borderId="172" xfId="42" applyNumberFormat="1" applyFont="1" applyFill="1" applyBorder="1" applyAlignment="1">
      <alignment horizontal="right" vertical="center"/>
    </xf>
    <xf numFmtId="0" fontId="10" fillId="28" borderId="44" xfId="44" applyFont="1" applyFill="1" applyBorder="1" applyAlignment="1">
      <alignment horizontal="center" vertical="center"/>
    </xf>
    <xf numFmtId="166" fontId="5" fillId="28" borderId="84" xfId="44" applyNumberFormat="1" applyFont="1" applyFill="1" applyBorder="1" applyAlignment="1">
      <alignment horizontal="right" vertical="center"/>
    </xf>
    <xf numFmtId="166" fontId="5" fillId="28" borderId="97" xfId="44" applyNumberFormat="1" applyFont="1" applyFill="1" applyBorder="1" applyAlignment="1">
      <alignment horizontal="right" vertical="center"/>
    </xf>
    <xf numFmtId="166" fontId="5" fillId="28" borderId="85" xfId="44" applyNumberFormat="1" applyFont="1" applyFill="1" applyBorder="1" applyAlignment="1">
      <alignment horizontal="right" vertical="center"/>
    </xf>
    <xf numFmtId="166" fontId="5" fillId="28" borderId="86" xfId="44" applyNumberFormat="1" applyFont="1" applyFill="1" applyBorder="1" applyAlignment="1">
      <alignment horizontal="right" vertical="center"/>
    </xf>
    <xf numFmtId="166" fontId="5" fillId="28" borderId="0" xfId="44" applyNumberFormat="1" applyFont="1" applyFill="1" applyAlignment="1">
      <alignment horizontal="right" vertical="center"/>
    </xf>
    <xf numFmtId="0" fontId="59" fillId="0" borderId="0" xfId="52" applyFont="1"/>
    <xf numFmtId="166" fontId="66" fillId="0" borderId="135" xfId="42" applyNumberFormat="1" applyFont="1" applyBorder="1" applyAlignment="1">
      <alignment horizontal="right" vertical="center"/>
    </xf>
    <xf numFmtId="0" fontId="66" fillId="28" borderId="211" xfId="42" applyFont="1" applyFill="1" applyBorder="1" applyAlignment="1">
      <alignment vertical="center"/>
    </xf>
    <xf numFmtId="0" fontId="68" fillId="0" borderId="65" xfId="42" quotePrefix="1" applyFont="1" applyBorder="1" applyAlignment="1">
      <alignment horizontal="center" vertical="center"/>
    </xf>
    <xf numFmtId="0" fontId="66" fillId="28" borderId="65" xfId="42" applyFont="1" applyFill="1" applyBorder="1" applyAlignment="1">
      <alignment vertical="center"/>
    </xf>
    <xf numFmtId="2" fontId="68" fillId="0" borderId="225" xfId="42" applyNumberFormat="1" applyFont="1" applyBorder="1" applyAlignment="1">
      <alignment vertical="center"/>
    </xf>
    <xf numFmtId="0" fontId="56" fillId="28" borderId="41" xfId="42" applyFont="1" applyFill="1" applyBorder="1"/>
    <xf numFmtId="2" fontId="68" fillId="0" borderId="227" xfId="42" applyNumberFormat="1" applyFont="1" applyBorder="1" applyAlignment="1">
      <alignment vertical="center"/>
    </xf>
    <xf numFmtId="2" fontId="68" fillId="0" borderId="228" xfId="42" applyNumberFormat="1" applyFont="1" applyBorder="1" applyAlignment="1">
      <alignment vertical="center"/>
    </xf>
    <xf numFmtId="2" fontId="68" fillId="0" borderId="229" xfId="42" applyNumberFormat="1" applyFont="1" applyBorder="1" applyAlignment="1">
      <alignment vertical="center"/>
    </xf>
    <xf numFmtId="166" fontId="66" fillId="0" borderId="141" xfId="42" applyNumberFormat="1" applyFont="1" applyBorder="1" applyAlignment="1">
      <alignment horizontal="right" vertical="center"/>
    </xf>
    <xf numFmtId="166" fontId="68" fillId="0" borderId="146" xfId="42" applyNumberFormat="1" applyFont="1" applyBorder="1" applyAlignment="1">
      <alignment horizontal="right" vertical="center"/>
    </xf>
    <xf numFmtId="2" fontId="68" fillId="28" borderId="224" xfId="42" applyNumberFormat="1" applyFont="1" applyFill="1" applyBorder="1" applyAlignment="1">
      <alignment vertical="center"/>
    </xf>
    <xf numFmtId="2" fontId="68" fillId="28" borderId="225" xfId="42" applyNumberFormat="1" applyFont="1" applyFill="1" applyBorder="1" applyAlignment="1">
      <alignment vertical="center"/>
    </xf>
    <xf numFmtId="166" fontId="66" fillId="28" borderId="226" xfId="42" applyNumberFormat="1" applyFont="1" applyFill="1" applyBorder="1" applyAlignment="1">
      <alignment horizontal="right" vertical="center"/>
    </xf>
    <xf numFmtId="0" fontId="66" fillId="28" borderId="41" xfId="42" applyFont="1" applyFill="1" applyBorder="1" applyAlignment="1">
      <alignment vertical="center"/>
    </xf>
    <xf numFmtId="42" fontId="66" fillId="0" borderId="159" xfId="42" applyNumberFormat="1" applyFont="1" applyBorder="1" applyAlignment="1">
      <alignment vertical="center"/>
    </xf>
    <xf numFmtId="0" fontId="68" fillId="28" borderId="65" xfId="42" applyFont="1" applyFill="1" applyBorder="1" applyAlignment="1">
      <alignment vertical="center"/>
    </xf>
    <xf numFmtId="0" fontId="66" fillId="28" borderId="232" xfId="42" applyFont="1" applyFill="1" applyBorder="1" applyAlignment="1">
      <alignment vertical="center"/>
    </xf>
    <xf numFmtId="0" fontId="66" fillId="28" borderId="233" xfId="42" applyFont="1" applyFill="1" applyBorder="1" applyAlignment="1">
      <alignment vertical="center"/>
    </xf>
    <xf numFmtId="0" fontId="66" fillId="28" borderId="0" xfId="42" applyFont="1" applyFill="1" applyAlignment="1">
      <alignment horizontal="left" vertical="center"/>
    </xf>
    <xf numFmtId="42" fontId="66" fillId="0" borderId="234" xfId="42" applyNumberFormat="1" applyFont="1" applyBorder="1" applyAlignment="1">
      <alignment horizontal="right" vertical="center"/>
    </xf>
    <xf numFmtId="42" fontId="66" fillId="0" borderId="236" xfId="42" applyNumberFormat="1" applyFont="1" applyBorder="1" applyAlignment="1">
      <alignment vertical="center"/>
    </xf>
    <xf numFmtId="42" fontId="66" fillId="0" borderId="235" xfId="42" applyNumberFormat="1" applyFont="1" applyBorder="1" applyAlignment="1">
      <alignment vertical="center"/>
    </xf>
    <xf numFmtId="42" fontId="66" fillId="0" borderId="237" xfId="42" applyNumberFormat="1" applyFont="1" applyBorder="1" applyAlignment="1">
      <alignment vertical="center"/>
    </xf>
    <xf numFmtId="42" fontId="66" fillId="0" borderId="239" xfId="42" applyNumberFormat="1" applyFont="1" applyBorder="1" applyAlignment="1">
      <alignment vertical="center"/>
    </xf>
    <xf numFmtId="42" fontId="66" fillId="0" borderId="238" xfId="42" applyNumberFormat="1" applyFont="1" applyBorder="1" applyAlignment="1">
      <alignment horizontal="right" vertical="center"/>
    </xf>
    <xf numFmtId="42" fontId="66" fillId="0" borderId="240" xfId="42" applyNumberFormat="1" applyFont="1" applyBorder="1" applyAlignment="1">
      <alignment vertical="center"/>
    </xf>
    <xf numFmtId="0" fontId="66" fillId="28" borderId="241" xfId="42" applyFont="1" applyFill="1" applyBorder="1" applyAlignment="1">
      <alignment vertical="center"/>
    </xf>
    <xf numFmtId="0" fontId="66" fillId="28" borderId="242" xfId="42" applyFont="1" applyFill="1" applyBorder="1" applyAlignment="1">
      <alignment horizontal="left" vertical="center"/>
    </xf>
    <xf numFmtId="0" fontId="68" fillId="28" borderId="242" xfId="42" applyFont="1" applyFill="1" applyBorder="1" applyAlignment="1">
      <alignment vertical="center"/>
    </xf>
    <xf numFmtId="0" fontId="66" fillId="28" borderId="242" xfId="42" applyFont="1" applyFill="1" applyBorder="1" applyAlignment="1">
      <alignment vertical="center"/>
    </xf>
    <xf numFmtId="164" fontId="5" fillId="0" borderId="243" xfId="44" applyNumberFormat="1" applyFont="1" applyBorder="1" applyAlignment="1">
      <alignment vertical="center"/>
    </xf>
    <xf numFmtId="164" fontId="5" fillId="0" borderId="244" xfId="44" applyNumberFormat="1" applyFont="1" applyBorder="1" applyAlignment="1">
      <alignment vertical="center"/>
    </xf>
    <xf numFmtId="2" fontId="10" fillId="0" borderId="245" xfId="44" applyNumberFormat="1" applyFont="1" applyBorder="1" applyAlignment="1">
      <alignment vertical="center"/>
    </xf>
    <xf numFmtId="2" fontId="10" fillId="0" borderId="246" xfId="44" applyNumberFormat="1" applyFont="1" applyBorder="1" applyAlignment="1">
      <alignment vertical="center"/>
    </xf>
    <xf numFmtId="2" fontId="10" fillId="0" borderId="247" xfId="44" applyNumberFormat="1" applyFont="1" applyBorder="1" applyAlignment="1">
      <alignment vertical="center"/>
    </xf>
    <xf numFmtId="0" fontId="0" fillId="0" borderId="158" xfId="0" applyBorder="1"/>
    <xf numFmtId="166" fontId="66" fillId="0" borderId="249" xfId="42" applyNumberFormat="1" applyFont="1" applyBorder="1" applyAlignment="1">
      <alignment horizontal="right" vertical="center"/>
    </xf>
    <xf numFmtId="166" fontId="66" fillId="0" borderId="248" xfId="42" applyNumberFormat="1" applyFont="1" applyBorder="1" applyAlignment="1">
      <alignment horizontal="right" vertical="center"/>
    </xf>
    <xf numFmtId="166" fontId="72" fillId="0" borderId="250" xfId="42" applyNumberFormat="1" applyFont="1" applyBorder="1" applyAlignment="1">
      <alignment vertical="center"/>
    </xf>
    <xf numFmtId="166" fontId="72" fillId="0" borderId="251" xfId="42" applyNumberFormat="1" applyFont="1" applyBorder="1" applyAlignment="1">
      <alignment vertical="center"/>
    </xf>
    <xf numFmtId="166" fontId="72" fillId="0" borderId="252" xfId="42" applyNumberFormat="1" applyFont="1" applyBorder="1" applyAlignment="1">
      <alignment vertical="center"/>
    </xf>
    <xf numFmtId="166" fontId="72" fillId="0" borderId="253" xfId="42" applyNumberFormat="1" applyFont="1" applyBorder="1" applyAlignment="1">
      <alignment vertical="center"/>
    </xf>
    <xf numFmtId="166" fontId="68" fillId="0" borderId="254" xfId="42" applyNumberFormat="1" applyFont="1" applyBorder="1" applyAlignment="1">
      <alignment vertical="center"/>
    </xf>
    <xf numFmtId="166" fontId="68" fillId="0" borderId="190" xfId="42" applyNumberFormat="1" applyFont="1" applyBorder="1" applyAlignment="1">
      <alignment horizontal="right" vertical="center"/>
    </xf>
    <xf numFmtId="166" fontId="68" fillId="0" borderId="191" xfId="42" applyNumberFormat="1" applyFont="1" applyBorder="1" applyAlignment="1">
      <alignment horizontal="right" vertical="center"/>
    </xf>
    <xf numFmtId="166" fontId="68" fillId="0" borderId="163" xfId="42" applyNumberFormat="1" applyFont="1" applyBorder="1" applyAlignment="1">
      <alignment horizontal="right" vertical="center"/>
    </xf>
    <xf numFmtId="166" fontId="68" fillId="0" borderId="256" xfId="42" applyNumberFormat="1" applyFont="1" applyBorder="1" applyAlignment="1">
      <alignment horizontal="right" vertical="center"/>
    </xf>
    <xf numFmtId="166" fontId="68" fillId="0" borderId="65" xfId="42" applyNumberFormat="1" applyFont="1" applyBorder="1" applyAlignment="1">
      <alignment horizontal="right" vertical="center"/>
    </xf>
    <xf numFmtId="166" fontId="68" fillId="0" borderId="258" xfId="42" applyNumberFormat="1" applyFont="1" applyBorder="1" applyAlignment="1">
      <alignment horizontal="right" vertical="center"/>
    </xf>
    <xf numFmtId="166" fontId="66" fillId="0" borderId="259" xfId="42" applyNumberFormat="1" applyFont="1" applyBorder="1" applyAlignment="1">
      <alignment horizontal="right" vertical="center"/>
    </xf>
    <xf numFmtId="166" fontId="66" fillId="0" borderId="260" xfId="42" applyNumberFormat="1" applyFont="1" applyBorder="1" applyAlignment="1">
      <alignment horizontal="right" vertical="center"/>
    </xf>
    <xf numFmtId="166" fontId="66" fillId="0" borderId="262" xfId="42" applyNumberFormat="1" applyFont="1" applyBorder="1" applyAlignment="1">
      <alignment horizontal="right" vertical="center"/>
    </xf>
    <xf numFmtId="166" fontId="66" fillId="0" borderId="261" xfId="42" applyNumberFormat="1" applyFont="1" applyBorder="1" applyAlignment="1">
      <alignment horizontal="right" vertical="center"/>
    </xf>
    <xf numFmtId="2" fontId="68" fillId="28" borderId="228" xfId="42" applyNumberFormat="1" applyFont="1" applyFill="1" applyBorder="1" applyAlignment="1">
      <alignment vertical="center"/>
    </xf>
    <xf numFmtId="2" fontId="68" fillId="28" borderId="263" xfId="42" applyNumberFormat="1" applyFont="1" applyFill="1" applyBorder="1" applyAlignment="1">
      <alignment vertical="center"/>
    </xf>
    <xf numFmtId="2" fontId="68" fillId="28" borderId="264" xfId="42" applyNumberFormat="1" applyFont="1" applyFill="1" applyBorder="1" applyAlignment="1">
      <alignment vertical="center"/>
    </xf>
    <xf numFmtId="0" fontId="66" fillId="28" borderId="233" xfId="42" applyFont="1" applyFill="1" applyBorder="1" applyAlignment="1">
      <alignment horizontal="left" vertical="center"/>
    </xf>
    <xf numFmtId="0" fontId="68" fillId="28" borderId="233" xfId="42" applyFont="1" applyFill="1" applyBorder="1" applyAlignment="1">
      <alignment vertical="center"/>
    </xf>
    <xf numFmtId="0" fontId="56" fillId="0" borderId="44" xfId="42" applyFont="1" applyBorder="1"/>
    <xf numFmtId="2" fontId="10" fillId="28" borderId="0" xfId="44" applyNumberFormat="1" applyFont="1" applyFill="1" applyAlignment="1">
      <alignment vertical="center"/>
    </xf>
    <xf numFmtId="164" fontId="60" fillId="0" borderId="0" xfId="52" applyNumberFormat="1" applyFont="1"/>
    <xf numFmtId="42" fontId="66" fillId="29" borderId="140" xfId="42" applyNumberFormat="1" applyFont="1" applyFill="1" applyBorder="1" applyAlignment="1" applyProtection="1">
      <alignment horizontal="right" vertical="center"/>
      <protection locked="0"/>
    </xf>
    <xf numFmtId="42" fontId="66" fillId="29" borderId="141" xfId="42" applyNumberFormat="1" applyFont="1" applyFill="1" applyBorder="1" applyAlignment="1" applyProtection="1">
      <alignment horizontal="right" vertical="center"/>
      <protection locked="0"/>
    </xf>
    <xf numFmtId="49" fontId="66" fillId="29" borderId="223" xfId="42" applyNumberFormat="1" applyFont="1" applyFill="1" applyBorder="1" applyAlignment="1" applyProtection="1">
      <alignment vertical="center"/>
      <protection locked="0"/>
    </xf>
    <xf numFmtId="49" fontId="66" fillId="29" borderId="218" xfId="42" applyNumberFormat="1" applyFont="1" applyFill="1" applyBorder="1" applyAlignment="1" applyProtection="1">
      <alignment vertical="center"/>
      <protection locked="0"/>
    </xf>
    <xf numFmtId="49" fontId="66" fillId="29" borderId="94" xfId="42" applyNumberFormat="1" applyFont="1" applyFill="1" applyBorder="1" applyAlignment="1" applyProtection="1">
      <alignment vertical="center"/>
      <protection locked="0"/>
    </xf>
    <xf numFmtId="49" fontId="5" fillId="29" borderId="219" xfId="44" applyNumberFormat="1" applyFont="1" applyFill="1" applyBorder="1" applyAlignment="1" applyProtection="1">
      <alignment vertical="center"/>
      <protection locked="0"/>
    </xf>
    <xf numFmtId="49" fontId="5" fillId="29" borderId="220" xfId="44" applyNumberFormat="1" applyFont="1" applyFill="1" applyBorder="1" applyAlignment="1" applyProtection="1">
      <alignment vertical="center"/>
      <protection locked="0"/>
    </xf>
    <xf numFmtId="49" fontId="5" fillId="29" borderId="62" xfId="44" applyNumberFormat="1" applyFont="1" applyFill="1" applyBorder="1" applyAlignment="1" applyProtection="1">
      <alignment vertical="center"/>
      <protection locked="0"/>
    </xf>
    <xf numFmtId="49" fontId="5" fillId="29" borderId="63" xfId="44" applyNumberFormat="1" applyFont="1" applyFill="1" applyBorder="1" applyAlignment="1" applyProtection="1">
      <alignment vertical="center"/>
      <protection locked="0"/>
    </xf>
    <xf numFmtId="49" fontId="5" fillId="29" borderId="115" xfId="44" applyNumberFormat="1" applyFont="1" applyFill="1" applyBorder="1" applyAlignment="1" applyProtection="1">
      <alignment vertical="center"/>
      <protection locked="0"/>
    </xf>
    <xf numFmtId="49" fontId="5" fillId="29" borderId="212" xfId="44" applyNumberFormat="1" applyFont="1" applyFill="1" applyBorder="1" applyAlignment="1" applyProtection="1">
      <alignment vertical="center"/>
      <protection locked="0"/>
    </xf>
    <xf numFmtId="49" fontId="5" fillId="29" borderId="213" xfId="44" applyNumberFormat="1" applyFont="1" applyFill="1" applyBorder="1" applyAlignment="1" applyProtection="1">
      <alignment vertical="center"/>
      <protection locked="0"/>
    </xf>
    <xf numFmtId="49" fontId="5" fillId="29" borderId="214" xfId="44" applyNumberFormat="1" applyFont="1" applyFill="1" applyBorder="1" applyAlignment="1" applyProtection="1">
      <alignment vertical="center"/>
      <protection locked="0"/>
    </xf>
    <xf numFmtId="49" fontId="5" fillId="29" borderId="216" xfId="44" applyNumberFormat="1" applyFont="1" applyFill="1" applyBorder="1" applyAlignment="1" applyProtection="1">
      <alignment vertical="center"/>
      <protection locked="0"/>
    </xf>
    <xf numFmtId="49" fontId="5" fillId="29" borderId="217" xfId="44" applyNumberFormat="1" applyFont="1" applyFill="1" applyBorder="1" applyAlignment="1" applyProtection="1">
      <alignment vertical="center"/>
      <protection locked="0"/>
    </xf>
    <xf numFmtId="49" fontId="5" fillId="29" borderId="218" xfId="44" applyNumberFormat="1" applyFont="1" applyFill="1" applyBorder="1" applyAlignment="1" applyProtection="1">
      <alignment vertical="center"/>
      <protection locked="0"/>
    </xf>
    <xf numFmtId="49" fontId="5" fillId="29" borderId="41" xfId="44" applyNumberFormat="1" applyFont="1" applyFill="1" applyBorder="1" applyAlignment="1" applyProtection="1">
      <alignment vertical="center"/>
      <protection locked="0"/>
    </xf>
    <xf numFmtId="49" fontId="5" fillId="29" borderId="0" xfId="44" applyNumberFormat="1" applyFont="1" applyFill="1" applyAlignment="1" applyProtection="1">
      <alignment vertical="center"/>
      <protection locked="0"/>
    </xf>
    <xf numFmtId="49" fontId="5" fillId="29" borderId="112" xfId="44" applyNumberFormat="1" applyFont="1" applyFill="1" applyBorder="1" applyAlignment="1" applyProtection="1">
      <alignment vertical="center"/>
      <protection locked="0"/>
    </xf>
    <xf numFmtId="49" fontId="5" fillId="29" borderId="221" xfId="44" applyNumberFormat="1" applyFont="1" applyFill="1" applyBorder="1" applyAlignment="1" applyProtection="1">
      <alignment vertical="center"/>
      <protection locked="0"/>
    </xf>
    <xf numFmtId="49" fontId="66" fillId="29" borderId="62" xfId="42" applyNumberFormat="1" applyFont="1" applyFill="1" applyBorder="1" applyAlignment="1" applyProtection="1">
      <alignment vertical="center"/>
      <protection locked="0"/>
    </xf>
    <xf numFmtId="49" fontId="66" fillId="29" borderId="222" xfId="42" applyNumberFormat="1" applyFont="1" applyFill="1" applyBorder="1" applyAlignment="1" applyProtection="1">
      <alignment vertical="center"/>
      <protection locked="0"/>
    </xf>
    <xf numFmtId="49" fontId="66" fillId="29" borderId="216" xfId="42" applyNumberFormat="1" applyFont="1" applyFill="1" applyBorder="1" applyAlignment="1" applyProtection="1">
      <alignment horizontal="left" vertical="center"/>
      <protection locked="0"/>
    </xf>
    <xf numFmtId="49" fontId="66" fillId="29" borderId="217" xfId="42" applyNumberFormat="1" applyFont="1" applyFill="1" applyBorder="1" applyAlignment="1" applyProtection="1">
      <alignment vertical="center"/>
      <protection locked="0"/>
    </xf>
    <xf numFmtId="49" fontId="66" fillId="29" borderId="43" xfId="42" applyNumberFormat="1" applyFont="1" applyFill="1" applyBorder="1" applyAlignment="1" applyProtection="1">
      <alignment vertical="center"/>
      <protection locked="0"/>
    </xf>
    <xf numFmtId="49" fontId="66" fillId="29" borderId="44" xfId="42" applyNumberFormat="1" applyFont="1" applyFill="1" applyBorder="1" applyAlignment="1" applyProtection="1">
      <alignment vertical="center"/>
      <protection locked="0"/>
    </xf>
    <xf numFmtId="49" fontId="66" fillId="29" borderId="268" xfId="42" applyNumberFormat="1" applyFont="1" applyFill="1" applyBorder="1" applyAlignment="1" applyProtection="1">
      <alignment vertical="center"/>
      <protection locked="0"/>
    </xf>
    <xf numFmtId="49" fontId="66" fillId="29" borderId="269" xfId="42" applyNumberFormat="1" applyFont="1" applyFill="1" applyBorder="1" applyAlignment="1" applyProtection="1">
      <alignment vertical="center"/>
      <protection locked="0"/>
    </xf>
    <xf numFmtId="166" fontId="66" fillId="29" borderId="230" xfId="42" applyNumberFormat="1" applyFont="1" applyFill="1" applyBorder="1" applyAlignment="1" applyProtection="1">
      <alignment horizontal="right" vertical="center"/>
      <protection locked="0"/>
    </xf>
    <xf numFmtId="49" fontId="66" fillId="29" borderId="265" xfId="42" applyNumberFormat="1" applyFont="1" applyFill="1" applyBorder="1" applyAlignment="1" applyProtection="1">
      <alignment horizontal="left" vertical="center"/>
      <protection locked="0"/>
    </xf>
    <xf numFmtId="49" fontId="66" fillId="29" borderId="266" xfId="42" applyNumberFormat="1" applyFont="1" applyFill="1" applyBorder="1" applyAlignment="1" applyProtection="1">
      <alignment horizontal="left" vertical="center"/>
      <protection locked="0"/>
    </xf>
    <xf numFmtId="49" fontId="66" fillId="29" borderId="267" xfId="42" applyNumberFormat="1" applyFont="1" applyFill="1" applyBorder="1" applyAlignment="1" applyProtection="1">
      <alignment horizontal="left" vertical="center"/>
      <protection locked="0"/>
    </xf>
    <xf numFmtId="166" fontId="66" fillId="29" borderId="215" xfId="42" applyNumberFormat="1" applyFont="1" applyFill="1" applyBorder="1" applyAlignment="1" applyProtection="1">
      <alignment horizontal="right" vertical="center"/>
      <protection locked="0"/>
    </xf>
    <xf numFmtId="49" fontId="66" fillId="29" borderId="43" xfId="42" applyNumberFormat="1" applyFont="1" applyFill="1" applyBorder="1" applyAlignment="1" applyProtection="1">
      <alignment horizontal="left" vertical="center"/>
      <protection locked="0"/>
    </xf>
    <xf numFmtId="49" fontId="66" fillId="29" borderId="44" xfId="42" applyNumberFormat="1" applyFont="1" applyFill="1" applyBorder="1" applyAlignment="1" applyProtection="1">
      <alignment horizontal="left" vertical="center"/>
      <protection locked="0"/>
    </xf>
    <xf numFmtId="49" fontId="66" fillId="29" borderId="45" xfId="42" applyNumberFormat="1" applyFont="1" applyFill="1" applyBorder="1" applyAlignment="1" applyProtection="1">
      <alignment horizontal="left" vertical="center"/>
      <protection locked="0"/>
    </xf>
    <xf numFmtId="166" fontId="66" fillId="29" borderId="231" xfId="42" applyNumberFormat="1" applyFont="1" applyFill="1" applyBorder="1" applyAlignment="1" applyProtection="1">
      <alignment horizontal="right" vertical="center"/>
      <protection locked="0"/>
    </xf>
    <xf numFmtId="49" fontId="5" fillId="29" borderId="268" xfId="44" applyNumberFormat="1" applyFont="1" applyFill="1" applyBorder="1" applyAlignment="1" applyProtection="1">
      <alignment vertical="center"/>
      <protection locked="0"/>
    </xf>
    <xf numFmtId="49" fontId="5" fillId="29" borderId="222" xfId="44" applyNumberFormat="1" applyFont="1" applyFill="1" applyBorder="1" applyAlignment="1" applyProtection="1">
      <alignment vertical="center"/>
      <protection locked="0"/>
    </xf>
    <xf numFmtId="49" fontId="5" fillId="29" borderId="269" xfId="44" applyNumberFormat="1" applyFont="1" applyFill="1" applyBorder="1" applyAlignment="1" applyProtection="1">
      <alignment vertical="center"/>
      <protection locked="0"/>
    </xf>
    <xf numFmtId="49" fontId="5" fillId="29" borderId="216" xfId="44" applyNumberFormat="1" applyFont="1" applyFill="1" applyBorder="1" applyAlignment="1" applyProtection="1">
      <alignment horizontal="left" vertical="center"/>
      <protection locked="0"/>
    </xf>
    <xf numFmtId="49" fontId="5" fillId="29" borderId="217" xfId="44" applyNumberFormat="1" applyFont="1" applyFill="1" applyBorder="1" applyAlignment="1" applyProtection="1">
      <alignment horizontal="left" vertical="center"/>
      <protection locked="0"/>
    </xf>
    <xf numFmtId="49" fontId="5" fillId="29" borderId="270" xfId="44" applyNumberFormat="1" applyFont="1" applyFill="1" applyBorder="1" applyAlignment="1" applyProtection="1">
      <alignment horizontal="left" vertical="center"/>
      <protection locked="0"/>
    </xf>
    <xf numFmtId="49" fontId="5" fillId="29" borderId="265" xfId="44" applyNumberFormat="1" applyFont="1" applyFill="1" applyBorder="1" applyAlignment="1" applyProtection="1">
      <alignment horizontal="left" vertical="center"/>
      <protection locked="0"/>
    </xf>
    <xf numFmtId="49" fontId="5" fillId="29" borderId="266" xfId="44" applyNumberFormat="1" applyFont="1" applyFill="1" applyBorder="1" applyAlignment="1" applyProtection="1">
      <alignment horizontal="left" vertical="center"/>
      <protection locked="0"/>
    </xf>
    <xf numFmtId="49" fontId="5" fillId="29" borderId="267" xfId="44" applyNumberFormat="1" applyFont="1" applyFill="1" applyBorder="1" applyAlignment="1" applyProtection="1">
      <alignment horizontal="left" vertical="center"/>
      <protection locked="0"/>
    </xf>
    <xf numFmtId="49" fontId="5" fillId="29" borderId="43" xfId="44" applyNumberFormat="1" applyFont="1" applyFill="1" applyBorder="1" applyAlignment="1" applyProtection="1">
      <alignment horizontal="left" vertical="center"/>
      <protection locked="0"/>
    </xf>
    <xf numFmtId="49" fontId="5" fillId="29" borderId="44" xfId="44" applyNumberFormat="1" applyFont="1" applyFill="1" applyBorder="1" applyAlignment="1" applyProtection="1">
      <alignment horizontal="left" vertical="center"/>
      <protection locked="0"/>
    </xf>
    <xf numFmtId="49" fontId="5" fillId="29" borderId="45" xfId="44" applyNumberFormat="1" applyFont="1" applyFill="1" applyBorder="1" applyAlignment="1" applyProtection="1">
      <alignment horizontal="left" vertical="center"/>
      <protection locked="0"/>
    </xf>
    <xf numFmtId="0" fontId="11" fillId="24" borderId="0" xfId="61" applyFont="1" applyFill="1" applyAlignment="1">
      <alignment horizontal="center"/>
    </xf>
    <xf numFmtId="0" fontId="1" fillId="24" borderId="0" xfId="61" applyFill="1"/>
    <xf numFmtId="0" fontId="7" fillId="30" borderId="46" xfId="43" applyFont="1" applyFill="1" applyBorder="1" applyAlignment="1">
      <alignment horizontal="center" vertical="center" wrapText="1"/>
    </xf>
    <xf numFmtId="0" fontId="7" fillId="30" borderId="47" xfId="43" applyFont="1" applyFill="1" applyBorder="1" applyAlignment="1">
      <alignment horizontal="center" vertical="center" wrapText="1"/>
    </xf>
    <xf numFmtId="0" fontId="7" fillId="30" borderId="48" xfId="43" applyFont="1" applyFill="1" applyBorder="1" applyAlignment="1">
      <alignment horizontal="center" vertical="center" wrapText="1"/>
    </xf>
    <xf numFmtId="9" fontId="6" fillId="24" borderId="49" xfId="65" applyFont="1" applyFill="1" applyBorder="1" applyAlignment="1" applyProtection="1">
      <alignment horizontal="right" vertical="top"/>
    </xf>
    <xf numFmtId="9" fontId="6" fillId="24" borderId="50" xfId="65" applyFont="1" applyFill="1" applyBorder="1" applyAlignment="1" applyProtection="1">
      <alignment horizontal="center" vertical="top" wrapText="1"/>
    </xf>
    <xf numFmtId="9" fontId="6" fillId="24" borderId="52" xfId="65" applyFont="1" applyFill="1" applyBorder="1" applyAlignment="1" applyProtection="1">
      <alignment horizontal="center" vertical="top" wrapText="1"/>
    </xf>
    <xf numFmtId="9" fontId="6" fillId="24" borderId="55" xfId="65" applyFont="1" applyFill="1" applyBorder="1" applyAlignment="1" applyProtection="1">
      <alignment horizontal="right" vertical="top"/>
    </xf>
    <xf numFmtId="9" fontId="6" fillId="24" borderId="56" xfId="65" applyFont="1" applyFill="1" applyBorder="1" applyAlignment="1" applyProtection="1">
      <alignment horizontal="center" vertical="top" wrapText="1"/>
    </xf>
    <xf numFmtId="0" fontId="7" fillId="31" borderId="43" xfId="61" applyFont="1" applyFill="1" applyBorder="1" applyAlignment="1">
      <alignment vertical="top" wrapText="1"/>
    </xf>
    <xf numFmtId="37" fontId="6" fillId="31" borderId="57" xfId="61" applyNumberFormat="1" applyFont="1" applyFill="1" applyBorder="1" applyAlignment="1">
      <alignment horizontal="right" vertical="top" wrapText="1"/>
    </xf>
    <xf numFmtId="37" fontId="6" fillId="31" borderId="29" xfId="61" applyNumberFormat="1" applyFont="1" applyFill="1" applyBorder="1" applyAlignment="1">
      <alignment horizontal="right" vertical="top" wrapText="1"/>
    </xf>
    <xf numFmtId="0" fontId="6" fillId="31" borderId="31" xfId="61" applyFont="1" applyFill="1" applyBorder="1" applyAlignment="1">
      <alignment horizontal="right" vertical="top" wrapText="1"/>
    </xf>
    <xf numFmtId="1" fontId="6" fillId="24" borderId="18" xfId="61" applyNumberFormat="1" applyFont="1" applyFill="1" applyBorder="1" applyAlignment="1" applyProtection="1">
      <alignment horizontal="right" vertical="top"/>
      <protection locked="0"/>
    </xf>
    <xf numFmtId="1" fontId="6" fillId="24" borderId="12" xfId="61" applyNumberFormat="1" applyFont="1" applyFill="1" applyBorder="1" applyAlignment="1" applyProtection="1">
      <alignment horizontal="right" vertical="top"/>
      <protection locked="0"/>
    </xf>
    <xf numFmtId="1" fontId="6" fillId="24" borderId="19" xfId="61" applyNumberFormat="1" applyFont="1" applyFill="1" applyBorder="1" applyAlignment="1" applyProtection="1">
      <alignment horizontal="right" vertical="top"/>
      <protection locked="0"/>
    </xf>
    <xf numFmtId="1" fontId="6" fillId="24" borderId="21" xfId="61" applyNumberFormat="1" applyFont="1" applyFill="1" applyBorder="1" applyAlignment="1" applyProtection="1">
      <alignment horizontal="right" vertical="top"/>
      <protection locked="0"/>
    </xf>
    <xf numFmtId="1" fontId="6" fillId="24" borderId="22" xfId="61" applyNumberFormat="1" applyFont="1" applyFill="1" applyBorder="1" applyAlignment="1" applyProtection="1">
      <alignment horizontal="right" vertical="top"/>
      <protection locked="0"/>
    </xf>
    <xf numFmtId="1" fontId="6" fillId="24" borderId="53" xfId="61" applyNumberFormat="1" applyFont="1" applyFill="1" applyBorder="1" applyAlignment="1" applyProtection="1">
      <alignment horizontal="right" vertical="top"/>
      <protection locked="0"/>
    </xf>
    <xf numFmtId="1" fontId="6" fillId="24" borderId="54" xfId="61" applyNumberFormat="1" applyFont="1" applyFill="1" applyBorder="1" applyAlignment="1" applyProtection="1">
      <alignment horizontal="right" vertical="top"/>
      <protection locked="0"/>
    </xf>
    <xf numFmtId="1" fontId="6" fillId="24" borderId="23" xfId="61" applyNumberFormat="1" applyFont="1" applyFill="1" applyBorder="1" applyAlignment="1" applyProtection="1">
      <alignment horizontal="right" vertical="top"/>
      <protection locked="0"/>
    </xf>
    <xf numFmtId="14" fontId="6" fillId="24" borderId="16" xfId="61" applyNumberFormat="1" applyFont="1" applyFill="1" applyBorder="1" applyAlignment="1" applyProtection="1">
      <alignment horizontal="right" vertical="top" wrapText="1"/>
      <protection locked="0"/>
    </xf>
    <xf numFmtId="14" fontId="6" fillId="24" borderId="17" xfId="61" applyNumberFormat="1" applyFont="1" applyFill="1" applyBorder="1" applyAlignment="1" applyProtection="1">
      <alignment horizontal="right" vertical="top" wrapText="1"/>
      <protection locked="0"/>
    </xf>
    <xf numFmtId="14" fontId="6" fillId="24" borderId="20" xfId="61" applyNumberFormat="1" applyFont="1" applyFill="1" applyBorder="1" applyAlignment="1" applyProtection="1">
      <alignment horizontal="right" vertical="top" wrapText="1"/>
      <protection locked="0"/>
    </xf>
    <xf numFmtId="9" fontId="6" fillId="24" borderId="208" xfId="65" applyFont="1" applyFill="1" applyBorder="1" applyAlignment="1" applyProtection="1">
      <alignment horizontal="right" vertical="top"/>
    </xf>
    <xf numFmtId="37" fontId="6" fillId="31" borderId="48" xfId="61" applyNumberFormat="1" applyFont="1" applyFill="1" applyBorder="1" applyAlignment="1">
      <alignment horizontal="right" vertical="top" wrapText="1"/>
    </xf>
    <xf numFmtId="0" fontId="0" fillId="28" borderId="0" xfId="0" applyFill="1" applyAlignment="1">
      <alignment wrapText="1"/>
    </xf>
    <xf numFmtId="0" fontId="0" fillId="28" borderId="0" xfId="0" applyFill="1" applyAlignment="1">
      <alignment horizontal="left" vertical="top"/>
    </xf>
    <xf numFmtId="0" fontId="0" fillId="28" borderId="0" xfId="0" applyFill="1" applyAlignment="1">
      <alignment horizontal="left" vertical="top" wrapText="1"/>
    </xf>
    <xf numFmtId="0" fontId="59" fillId="28" borderId="0" xfId="0" applyFont="1" applyFill="1" applyAlignment="1">
      <alignment vertical="top"/>
    </xf>
    <xf numFmtId="0" fontId="0" fillId="28" borderId="0" xfId="0" applyFill="1" applyAlignment="1">
      <alignment vertical="top" wrapText="1"/>
    </xf>
    <xf numFmtId="0" fontId="64" fillId="31" borderId="64" xfId="0" applyFont="1" applyFill="1" applyBorder="1" applyAlignment="1">
      <alignment horizontal="center" vertical="top" wrapText="1"/>
    </xf>
    <xf numFmtId="0" fontId="64" fillId="31" borderId="98" xfId="0" applyFont="1" applyFill="1" applyBorder="1" applyAlignment="1">
      <alignment horizontal="center" vertical="top" wrapText="1"/>
    </xf>
    <xf numFmtId="0" fontId="0" fillId="28" borderId="0" xfId="0" applyFill="1" applyAlignment="1">
      <alignment vertical="center"/>
    </xf>
    <xf numFmtId="14" fontId="56" fillId="28" borderId="24" xfId="0" applyNumberFormat="1" applyFont="1" applyFill="1" applyBorder="1" applyAlignment="1" applyProtection="1">
      <alignment vertical="top" wrapText="1"/>
      <protection locked="0"/>
    </xf>
    <xf numFmtId="0" fontId="56" fillId="28" borderId="24" xfId="0" applyFont="1" applyFill="1" applyBorder="1" applyAlignment="1" applyProtection="1">
      <alignment vertical="top" wrapText="1"/>
      <protection locked="0"/>
    </xf>
    <xf numFmtId="0" fontId="56" fillId="28" borderId="25" xfId="0" applyFont="1" applyFill="1" applyBorder="1" applyAlignment="1" applyProtection="1">
      <alignment vertical="top" wrapText="1"/>
      <protection locked="0"/>
    </xf>
    <xf numFmtId="0" fontId="56" fillId="28" borderId="12" xfId="0" applyFont="1" applyFill="1" applyBorder="1" applyAlignment="1" applyProtection="1">
      <alignment vertical="top" wrapText="1"/>
      <protection locked="0"/>
    </xf>
    <xf numFmtId="0" fontId="56" fillId="28" borderId="26" xfId="0" applyFont="1" applyFill="1" applyBorder="1" applyAlignment="1" applyProtection="1">
      <alignment vertical="top" wrapText="1"/>
      <protection locked="0"/>
    </xf>
    <xf numFmtId="0" fontId="56" fillId="28" borderId="27" xfId="0" applyFont="1" applyFill="1" applyBorder="1" applyAlignment="1" applyProtection="1">
      <alignment vertical="top" wrapText="1"/>
      <protection locked="0"/>
    </xf>
    <xf numFmtId="0" fontId="56" fillId="28" borderId="28" xfId="0" applyFont="1" applyFill="1" applyBorder="1" applyAlignment="1" applyProtection="1">
      <alignment vertical="top" wrapText="1"/>
      <protection locked="0"/>
    </xf>
    <xf numFmtId="37" fontId="6" fillId="31" borderId="30" xfId="61" applyNumberFormat="1" applyFont="1" applyFill="1" applyBorder="1" applyAlignment="1">
      <alignment horizontal="right" vertical="top" wrapText="1"/>
    </xf>
    <xf numFmtId="9" fontId="6" fillId="30" borderId="271" xfId="65" applyFont="1" applyFill="1" applyBorder="1" applyAlignment="1" applyProtection="1">
      <alignment horizontal="center" vertical="top" wrapText="1"/>
    </xf>
    <xf numFmtId="1" fontId="6" fillId="24" borderId="272" xfId="61" applyNumberFormat="1" applyFont="1" applyFill="1" applyBorder="1" applyAlignment="1" applyProtection="1">
      <alignment horizontal="right" vertical="top"/>
      <protection locked="0"/>
    </xf>
    <xf numFmtId="1" fontId="6" fillId="24" borderId="15" xfId="61" applyNumberFormat="1" applyFont="1" applyFill="1" applyBorder="1" applyAlignment="1" applyProtection="1">
      <alignment horizontal="right" vertical="top"/>
      <protection locked="0"/>
    </xf>
    <xf numFmtId="1" fontId="6" fillId="24" borderId="273" xfId="61" applyNumberFormat="1" applyFont="1" applyFill="1" applyBorder="1" applyAlignment="1" applyProtection="1">
      <alignment horizontal="right" vertical="top"/>
      <protection locked="0"/>
    </xf>
    <xf numFmtId="0" fontId="6" fillId="24" borderId="274" xfId="61" applyFont="1" applyFill="1" applyBorder="1" applyAlignment="1" applyProtection="1">
      <alignment vertical="top" wrapText="1"/>
      <protection locked="0"/>
    </xf>
    <xf numFmtId="0" fontId="6" fillId="24" borderId="275" xfId="61" applyFont="1" applyFill="1" applyBorder="1" applyAlignment="1" applyProtection="1">
      <alignment vertical="top" wrapText="1"/>
      <protection locked="0"/>
    </xf>
    <xf numFmtId="0" fontId="6" fillId="24" borderId="276" xfId="61" applyFont="1" applyFill="1" applyBorder="1" applyAlignment="1" applyProtection="1">
      <alignment vertical="top" wrapText="1"/>
      <protection locked="0"/>
    </xf>
    <xf numFmtId="0" fontId="57" fillId="0" borderId="0" xfId="0" applyFont="1" applyAlignment="1" applyProtection="1">
      <alignment horizontal="center"/>
      <protection locked="0"/>
    </xf>
    <xf numFmtId="166" fontId="53" fillId="29" borderId="12" xfId="28" applyNumberFormat="1" applyFont="1" applyFill="1" applyBorder="1" applyProtection="1">
      <protection locked="0"/>
    </xf>
    <xf numFmtId="166" fontId="53" fillId="29" borderId="19" xfId="28" applyNumberFormat="1" applyFont="1" applyFill="1" applyBorder="1" applyProtection="1">
      <protection locked="0"/>
    </xf>
    <xf numFmtId="9" fontId="53" fillId="0" borderId="10" xfId="65" applyFont="1" applyBorder="1" applyProtection="1">
      <protection locked="0"/>
    </xf>
    <xf numFmtId="166" fontId="0" fillId="0" borderId="0" xfId="0" applyNumberFormat="1" applyProtection="1">
      <protection locked="0"/>
    </xf>
    <xf numFmtId="166" fontId="53" fillId="0" borderId="0" xfId="28" applyNumberFormat="1" applyFont="1" applyBorder="1" applyProtection="1"/>
    <xf numFmtId="166" fontId="0" fillId="0" borderId="0" xfId="0" applyNumberFormat="1"/>
    <xf numFmtId="9" fontId="53" fillId="0" borderId="10" xfId="65" applyFont="1" applyBorder="1" applyProtection="1"/>
    <xf numFmtId="44" fontId="54" fillId="0" borderId="0" xfId="28" applyFont="1" applyBorder="1" applyProtection="1"/>
    <xf numFmtId="0" fontId="58" fillId="0" borderId="0" xfId="0" applyFont="1" applyAlignment="1">
      <alignment horizontal="left"/>
    </xf>
    <xf numFmtId="0" fontId="19" fillId="0" borderId="0" xfId="0" applyFont="1" applyAlignment="1">
      <alignment horizontal="left"/>
    </xf>
    <xf numFmtId="0" fontId="0" fillId="0" borderId="10" xfId="0" quotePrefix="1" applyBorder="1"/>
    <xf numFmtId="0" fontId="0" fillId="0" borderId="10" xfId="0" applyBorder="1"/>
    <xf numFmtId="0" fontId="0" fillId="29" borderId="13" xfId="0" applyFill="1" applyBorder="1" applyAlignment="1" applyProtection="1">
      <alignment horizontal="left" wrapText="1"/>
      <protection locked="0"/>
    </xf>
    <xf numFmtId="0" fontId="0" fillId="29" borderId="14" xfId="0" applyFill="1" applyBorder="1" applyAlignment="1" applyProtection="1">
      <alignment horizontal="left" wrapText="1"/>
      <protection locked="0"/>
    </xf>
    <xf numFmtId="0" fontId="0" fillId="29" borderId="15" xfId="0" applyFill="1" applyBorder="1" applyAlignment="1" applyProtection="1">
      <alignment horizontal="left" wrapText="1"/>
      <protection locked="0"/>
    </xf>
    <xf numFmtId="0" fontId="0" fillId="29" borderId="12" xfId="0" applyFill="1" applyBorder="1" applyAlignment="1" applyProtection="1">
      <alignment horizontal="left"/>
      <protection locked="0"/>
    </xf>
    <xf numFmtId="0" fontId="0" fillId="28" borderId="0" xfId="0" applyFill="1" applyAlignment="1" applyProtection="1">
      <alignment wrapText="1"/>
      <protection locked="0"/>
    </xf>
    <xf numFmtId="0" fontId="0" fillId="28" borderId="0" xfId="0" applyFill="1" applyAlignment="1" applyProtection="1">
      <alignment horizontal="center"/>
      <protection locked="0"/>
    </xf>
    <xf numFmtId="0" fontId="54" fillId="28" borderId="0" xfId="0" applyFont="1" applyFill="1"/>
    <xf numFmtId="0" fontId="55" fillId="28" borderId="0" xfId="0" applyFont="1" applyFill="1" applyAlignment="1">
      <alignment horizontal="left"/>
    </xf>
    <xf numFmtId="0" fontId="55" fillId="0" borderId="0" xfId="0" applyFont="1"/>
    <xf numFmtId="0" fontId="55" fillId="0" borderId="0" xfId="0" applyFont="1" applyAlignment="1">
      <alignment horizontal="left"/>
    </xf>
    <xf numFmtId="0" fontId="55" fillId="0" borderId="0" xfId="0" applyFont="1" applyAlignment="1">
      <alignment horizontal="right"/>
    </xf>
    <xf numFmtId="0" fontId="76" fillId="24" borderId="0" xfId="59" applyFont="1" applyFill="1" applyAlignment="1">
      <alignment vertical="center" wrapText="1"/>
    </xf>
    <xf numFmtId="0" fontId="7" fillId="24" borderId="0" xfId="59" applyFont="1" applyFill="1" applyAlignment="1">
      <alignment horizontal="left" vertical="center" wrapText="1"/>
    </xf>
    <xf numFmtId="0" fontId="18" fillId="24" borderId="0" xfId="59" applyFont="1" applyFill="1" applyAlignment="1">
      <alignment horizontal="left" wrapText="1"/>
    </xf>
    <xf numFmtId="42" fontId="28" fillId="29" borderId="68" xfId="59" applyNumberFormat="1" applyFont="1" applyFill="1" applyBorder="1" applyAlignment="1" applyProtection="1">
      <alignment horizontal="right"/>
      <protection locked="0"/>
    </xf>
    <xf numFmtId="9" fontId="28" fillId="0" borderId="0" xfId="65" applyFont="1" applyFill="1" applyBorder="1" applyAlignment="1" applyProtection="1">
      <alignment horizontal="right"/>
    </xf>
    <xf numFmtId="0" fontId="28" fillId="24" borderId="0" xfId="59" applyFont="1" applyFill="1" applyAlignment="1">
      <alignment horizontal="left"/>
    </xf>
    <xf numFmtId="0" fontId="7" fillId="24" borderId="0" xfId="59" applyFont="1" applyFill="1" applyAlignment="1">
      <alignment horizontal="left" vertical="center" wrapText="1"/>
    </xf>
    <xf numFmtId="0" fontId="1" fillId="25" borderId="180" xfId="59" applyFill="1" applyBorder="1" applyAlignment="1" applyProtection="1">
      <alignment horizontal="left"/>
      <protection locked="0"/>
    </xf>
    <xf numFmtId="0" fontId="1" fillId="25" borderId="181" xfId="59" applyFill="1" applyBorder="1" applyAlignment="1" applyProtection="1">
      <alignment horizontal="left"/>
      <protection locked="0"/>
    </xf>
    <xf numFmtId="0" fontId="1" fillId="25" borderId="182" xfId="59" applyFill="1" applyBorder="1" applyAlignment="1" applyProtection="1">
      <alignment horizontal="left"/>
      <protection locked="0"/>
    </xf>
    <xf numFmtId="0" fontId="17" fillId="24" borderId="0" xfId="59" applyFont="1" applyFill="1" applyAlignment="1">
      <alignment horizontal="center"/>
    </xf>
    <xf numFmtId="0" fontId="15" fillId="25" borderId="180" xfId="59" applyFont="1" applyFill="1" applyBorder="1" applyAlignment="1" applyProtection="1">
      <alignment horizontal="left"/>
      <protection locked="0"/>
    </xf>
    <xf numFmtId="0" fontId="15" fillId="25" borderId="181" xfId="59" applyFont="1" applyFill="1" applyBorder="1" applyAlignment="1" applyProtection="1">
      <alignment horizontal="left"/>
      <protection locked="0"/>
    </xf>
    <xf numFmtId="0" fontId="15" fillId="25" borderId="182" xfId="59" applyFont="1" applyFill="1" applyBorder="1" applyAlignment="1" applyProtection="1">
      <alignment horizontal="left"/>
      <protection locked="0"/>
    </xf>
    <xf numFmtId="0" fontId="1" fillId="30" borderId="67" xfId="59" applyFill="1" applyBorder="1" applyAlignment="1">
      <alignment horizontal="left" vertical="center" wrapText="1" indent="1"/>
    </xf>
    <xf numFmtId="0" fontId="1" fillId="30" borderId="65" xfId="59" applyFill="1" applyBorder="1" applyAlignment="1">
      <alignment horizontal="left" vertical="center" wrapText="1" indent="1"/>
    </xf>
    <xf numFmtId="0" fontId="1" fillId="30" borderId="66" xfId="59" applyFill="1" applyBorder="1" applyAlignment="1">
      <alignment horizontal="left" vertical="center" wrapText="1" indent="1"/>
    </xf>
    <xf numFmtId="0" fontId="1" fillId="30" borderId="58" xfId="59" applyFill="1" applyBorder="1" applyAlignment="1">
      <alignment horizontal="left" vertical="center" wrapText="1" indent="1"/>
    </xf>
    <xf numFmtId="0" fontId="1" fillId="30" borderId="0" xfId="59" applyFill="1" applyAlignment="1">
      <alignment horizontal="left" vertical="center" wrapText="1" indent="1"/>
    </xf>
    <xf numFmtId="0" fontId="1" fillId="30" borderId="59" xfId="59" applyFill="1" applyBorder="1" applyAlignment="1">
      <alignment horizontal="left" vertical="center" wrapText="1" indent="1"/>
    </xf>
    <xf numFmtId="0" fontId="1" fillId="30" borderId="60" xfId="59" applyFill="1" applyBorder="1" applyAlignment="1">
      <alignment horizontal="left" vertical="center" wrapText="1" indent="1"/>
    </xf>
    <xf numFmtId="0" fontId="1" fillId="30" borderId="10" xfId="59" applyFill="1" applyBorder="1" applyAlignment="1">
      <alignment horizontal="left" vertical="center" wrapText="1" indent="1"/>
    </xf>
    <xf numFmtId="0" fontId="1" fillId="30" borderId="61" xfId="59" applyFill="1" applyBorder="1" applyAlignment="1">
      <alignment horizontal="left" vertical="center" wrapText="1" indent="1"/>
    </xf>
    <xf numFmtId="0" fontId="28" fillId="0" borderId="0" xfId="59" applyFont="1" applyAlignment="1">
      <alignment horizontal="center" vertical="center"/>
    </xf>
    <xf numFmtId="0" fontId="18" fillId="24" borderId="0" xfId="59" applyFont="1" applyFill="1" applyAlignment="1">
      <alignment horizontal="left" wrapText="1"/>
    </xf>
    <xf numFmtId="0" fontId="18" fillId="24" borderId="10" xfId="59" applyFont="1" applyFill="1" applyBorder="1" applyAlignment="1">
      <alignment horizontal="left" wrapText="1"/>
    </xf>
    <xf numFmtId="0" fontId="1" fillId="24" borderId="180" xfId="59" applyFill="1" applyBorder="1" applyAlignment="1">
      <alignment horizontal="center"/>
    </xf>
    <xf numFmtId="0" fontId="1" fillId="24" borderId="182" xfId="59" applyFill="1" applyBorder="1" applyAlignment="1">
      <alignment horizontal="center"/>
    </xf>
    <xf numFmtId="9" fontId="28" fillId="35" borderId="203" xfId="65" applyFont="1" applyFill="1" applyBorder="1" applyAlignment="1" applyProtection="1">
      <alignment horizontal="right"/>
    </xf>
    <xf numFmtId="9" fontId="28" fillId="35" borderId="111" xfId="65" applyFont="1" applyFill="1" applyBorder="1" applyAlignment="1" applyProtection="1">
      <alignment horizontal="right"/>
    </xf>
    <xf numFmtId="9" fontId="28" fillId="35" borderId="204" xfId="65" applyFont="1" applyFill="1" applyBorder="1" applyAlignment="1" applyProtection="1">
      <alignment horizontal="right"/>
    </xf>
    <xf numFmtId="168" fontId="28" fillId="35" borderId="203" xfId="59" applyNumberFormat="1" applyFont="1" applyFill="1" applyBorder="1" applyAlignment="1">
      <alignment horizontal="center"/>
    </xf>
    <xf numFmtId="168" fontId="28" fillId="35" borderId="111" xfId="59" applyNumberFormat="1" applyFont="1" applyFill="1" applyBorder="1" applyAlignment="1">
      <alignment horizontal="center"/>
    </xf>
    <xf numFmtId="168" fontId="28" fillId="35" borderId="204" xfId="59" applyNumberFormat="1" applyFont="1" applyFill="1" applyBorder="1" applyAlignment="1">
      <alignment horizontal="center"/>
    </xf>
    <xf numFmtId="0" fontId="7" fillId="24" borderId="0" xfId="59" applyFont="1" applyFill="1" applyAlignment="1">
      <alignment horizontal="left" wrapText="1"/>
    </xf>
    <xf numFmtId="37" fontId="28" fillId="25" borderId="180" xfId="59" applyNumberFormat="1" applyFont="1" applyFill="1" applyBorder="1" applyAlignment="1" applyProtection="1">
      <alignment horizontal="left"/>
      <protection locked="0"/>
    </xf>
    <xf numFmtId="37" fontId="28" fillId="25" borderId="181" xfId="59" applyNumberFormat="1" applyFont="1" applyFill="1" applyBorder="1" applyAlignment="1" applyProtection="1">
      <alignment horizontal="left"/>
      <protection locked="0"/>
    </xf>
    <xf numFmtId="37" fontId="28" fillId="25" borderId="182" xfId="59" applyNumberFormat="1" applyFont="1" applyFill="1" applyBorder="1" applyAlignment="1" applyProtection="1">
      <alignment horizontal="left"/>
      <protection locked="0"/>
    </xf>
    <xf numFmtId="0" fontId="7" fillId="24" borderId="0" xfId="59" applyFont="1" applyFill="1" applyAlignment="1">
      <alignment wrapText="1"/>
    </xf>
    <xf numFmtId="0" fontId="59" fillId="29" borderId="180" xfId="59" applyFont="1" applyFill="1" applyBorder="1" applyAlignment="1" applyProtection="1">
      <alignment horizontal="left"/>
      <protection locked="0"/>
    </xf>
    <xf numFmtId="0" fontId="59" fillId="29" borderId="181" xfId="59" applyFont="1" applyFill="1" applyBorder="1" applyAlignment="1" applyProtection="1">
      <alignment horizontal="left"/>
      <protection locked="0"/>
    </xf>
    <xf numFmtId="0" fontId="59" fillId="29" borderId="182" xfId="59" applyFont="1" applyFill="1" applyBorder="1" applyAlignment="1" applyProtection="1">
      <alignment horizontal="left"/>
      <protection locked="0"/>
    </xf>
    <xf numFmtId="0" fontId="7" fillId="24" borderId="0" xfId="59" applyFont="1" applyFill="1" applyAlignment="1">
      <alignment vertical="top" wrapText="1"/>
    </xf>
    <xf numFmtId="0" fontId="2" fillId="24" borderId="196" xfId="59" applyFont="1" applyFill="1" applyBorder="1" applyAlignment="1">
      <alignment horizontal="right"/>
    </xf>
    <xf numFmtId="37" fontId="28" fillId="35" borderId="203" xfId="59" applyNumberFormat="1" applyFont="1" applyFill="1" applyBorder="1" applyAlignment="1">
      <alignment horizontal="right"/>
    </xf>
    <xf numFmtId="37" fontId="28" fillId="35" borderId="111" xfId="59" applyNumberFormat="1" applyFont="1" applyFill="1" applyBorder="1" applyAlignment="1">
      <alignment horizontal="right"/>
    </xf>
    <xf numFmtId="37" fontId="28" fillId="35" borderId="204" xfId="59" applyNumberFormat="1" applyFont="1" applyFill="1" applyBorder="1" applyAlignment="1">
      <alignment horizontal="right"/>
    </xf>
    <xf numFmtId="37" fontId="28" fillId="25" borderId="197" xfId="59" applyNumberFormat="1" applyFont="1" applyFill="1" applyBorder="1" applyAlignment="1" applyProtection="1">
      <alignment horizontal="left" vertical="top" wrapText="1"/>
      <protection locked="0"/>
    </xf>
    <xf numFmtId="37" fontId="28" fillId="25" borderId="198" xfId="59" applyNumberFormat="1" applyFont="1" applyFill="1" applyBorder="1" applyAlignment="1" applyProtection="1">
      <alignment horizontal="left" vertical="top" wrapText="1"/>
      <protection locked="0"/>
    </xf>
    <xf numFmtId="37" fontId="28" fillId="25" borderId="199" xfId="59" applyNumberFormat="1" applyFont="1" applyFill="1" applyBorder="1" applyAlignment="1" applyProtection="1">
      <alignment horizontal="left" vertical="top" wrapText="1"/>
      <protection locked="0"/>
    </xf>
    <xf numFmtId="37" fontId="28" fillId="25" borderId="200" xfId="59" applyNumberFormat="1" applyFont="1" applyFill="1" applyBorder="1" applyAlignment="1" applyProtection="1">
      <alignment horizontal="left" vertical="top" wrapText="1"/>
      <protection locked="0"/>
    </xf>
    <xf numFmtId="37" fontId="28" fillId="25" borderId="201" xfId="59" applyNumberFormat="1" applyFont="1" applyFill="1" applyBorder="1" applyAlignment="1" applyProtection="1">
      <alignment horizontal="left" vertical="top" wrapText="1"/>
      <protection locked="0"/>
    </xf>
    <xf numFmtId="37" fontId="28" fillId="25" borderId="202" xfId="59" applyNumberFormat="1" applyFont="1" applyFill="1" applyBorder="1" applyAlignment="1" applyProtection="1">
      <alignment horizontal="left" vertical="top" wrapText="1"/>
      <protection locked="0"/>
    </xf>
    <xf numFmtId="0" fontId="7" fillId="24" borderId="0" xfId="59" applyFont="1" applyFill="1" applyAlignment="1">
      <alignment horizontal="left" vertical="top" wrapText="1"/>
    </xf>
    <xf numFmtId="44" fontId="1" fillId="25" borderId="180" xfId="59" applyNumberFormat="1" applyFill="1" applyBorder="1" applyAlignment="1" applyProtection="1">
      <alignment horizontal="left"/>
      <protection locked="0"/>
    </xf>
    <xf numFmtId="44" fontId="1" fillId="25" borderId="181" xfId="59" applyNumberFormat="1" applyFill="1" applyBorder="1" applyAlignment="1" applyProtection="1">
      <alignment horizontal="left"/>
      <protection locked="0"/>
    </xf>
    <xf numFmtId="44" fontId="1" fillId="25" borderId="182" xfId="59" applyNumberFormat="1" applyFill="1" applyBorder="1" applyAlignment="1" applyProtection="1">
      <alignment horizontal="left"/>
      <protection locked="0"/>
    </xf>
    <xf numFmtId="0" fontId="28" fillId="25" borderId="180" xfId="59" applyFont="1" applyFill="1" applyBorder="1" applyAlignment="1" applyProtection="1">
      <alignment horizontal="right"/>
      <protection locked="0"/>
    </xf>
    <xf numFmtId="0" fontId="28" fillId="25" borderId="181" xfId="59" applyFont="1" applyFill="1" applyBorder="1" applyAlignment="1" applyProtection="1">
      <alignment horizontal="right"/>
      <protection locked="0"/>
    </xf>
    <xf numFmtId="0" fontId="28" fillId="25" borderId="182" xfId="59" applyFont="1" applyFill="1" applyBorder="1" applyAlignment="1" applyProtection="1">
      <alignment horizontal="right"/>
      <protection locked="0"/>
    </xf>
    <xf numFmtId="44" fontId="1" fillId="29" borderId="180" xfId="59" applyNumberFormat="1" applyFill="1" applyBorder="1" applyAlignment="1" applyProtection="1">
      <alignment horizontal="left"/>
      <protection locked="0"/>
    </xf>
    <xf numFmtId="44" fontId="0" fillId="0" borderId="182" xfId="0" applyNumberFormat="1" applyBorder="1" applyAlignment="1" applyProtection="1">
      <alignment horizontal="left"/>
      <protection locked="0"/>
    </xf>
    <xf numFmtId="37" fontId="28" fillId="25" borderId="197" xfId="59" applyNumberFormat="1" applyFont="1" applyFill="1" applyBorder="1" applyAlignment="1" applyProtection="1">
      <alignment horizontal="right"/>
      <protection locked="0"/>
    </xf>
    <xf numFmtId="37" fontId="28" fillId="25" borderId="198" xfId="59" applyNumberFormat="1" applyFont="1" applyFill="1" applyBorder="1" applyAlignment="1" applyProtection="1">
      <alignment horizontal="right"/>
      <protection locked="0"/>
    </xf>
    <xf numFmtId="37" fontId="28" fillId="25" borderId="199" xfId="59" applyNumberFormat="1" applyFont="1" applyFill="1" applyBorder="1" applyAlignment="1" applyProtection="1">
      <alignment horizontal="right"/>
      <protection locked="0"/>
    </xf>
    <xf numFmtId="0" fontId="10" fillId="24" borderId="0" xfId="59" applyFont="1" applyFill="1" applyAlignment="1">
      <alignment horizontal="left" vertical="top" wrapText="1"/>
    </xf>
    <xf numFmtId="0" fontId="3" fillId="0" borderId="0" xfId="38" applyAlignment="1" applyProtection="1"/>
    <xf numFmtId="0" fontId="43" fillId="0" borderId="0" xfId="38" applyFont="1" applyAlignment="1" applyProtection="1"/>
    <xf numFmtId="0" fontId="61" fillId="30" borderId="43" xfId="60" applyFont="1" applyFill="1" applyBorder="1" applyAlignment="1">
      <alignment horizontal="left" vertical="center" wrapText="1"/>
    </xf>
    <xf numFmtId="0" fontId="61" fillId="30" borderId="44" xfId="60" applyFont="1" applyFill="1" applyBorder="1" applyAlignment="1">
      <alignment horizontal="left" vertical="center" wrapText="1"/>
    </xf>
    <xf numFmtId="0" fontId="16" fillId="30" borderId="100" xfId="0" applyFont="1" applyFill="1" applyBorder="1" applyAlignment="1">
      <alignment horizontal="center" vertical="center" wrapText="1"/>
    </xf>
    <xf numFmtId="0" fontId="16" fillId="30" borderId="101" xfId="0" applyFont="1" applyFill="1" applyBorder="1" applyAlignment="1">
      <alignment horizontal="center" vertical="center" wrapText="1"/>
    </xf>
    <xf numFmtId="0" fontId="16" fillId="30" borderId="102" xfId="0" applyFont="1" applyFill="1" applyBorder="1" applyAlignment="1">
      <alignment horizontal="center" vertical="center" wrapText="1"/>
    </xf>
    <xf numFmtId="0" fontId="16" fillId="30" borderId="103" xfId="0" applyFont="1" applyFill="1" applyBorder="1" applyAlignment="1">
      <alignment horizontal="center" vertical="center" wrapText="1"/>
    </xf>
    <xf numFmtId="0" fontId="16" fillId="30" borderId="104" xfId="0" applyFont="1" applyFill="1" applyBorder="1" applyAlignment="1">
      <alignment horizontal="center" vertical="center" wrapText="1"/>
    </xf>
    <xf numFmtId="0" fontId="16" fillId="30" borderId="105" xfId="0" applyFont="1" applyFill="1" applyBorder="1" applyAlignment="1">
      <alignment horizontal="center" vertical="center" wrapText="1"/>
    </xf>
    <xf numFmtId="0" fontId="16" fillId="27" borderId="106" xfId="0" applyFont="1" applyFill="1" applyBorder="1" applyAlignment="1">
      <alignment vertical="center"/>
    </xf>
    <xf numFmtId="0" fontId="16" fillId="27" borderId="107" xfId="0" applyFont="1" applyFill="1" applyBorder="1" applyAlignment="1">
      <alignment vertical="center"/>
    </xf>
    <xf numFmtId="0" fontId="44" fillId="24" borderId="0" xfId="59" applyFont="1" applyFill="1" applyAlignment="1">
      <alignment horizontal="center"/>
    </xf>
    <xf numFmtId="0" fontId="16" fillId="30" borderId="108" xfId="0" applyFont="1" applyFill="1" applyBorder="1" applyAlignment="1">
      <alignment horizontal="center" vertical="center" wrapText="1"/>
    </xf>
    <xf numFmtId="0" fontId="16" fillId="30" borderId="109" xfId="0" applyFont="1" applyFill="1" applyBorder="1" applyAlignment="1">
      <alignment horizontal="center" vertical="center" wrapText="1"/>
    </xf>
    <xf numFmtId="0" fontId="16" fillId="30" borderId="110" xfId="0" applyFont="1" applyFill="1" applyBorder="1" applyAlignment="1">
      <alignment horizontal="center" vertical="center" wrapText="1"/>
    </xf>
    <xf numFmtId="0" fontId="54" fillId="0" borderId="62" xfId="0" applyFont="1" applyBorder="1" applyAlignment="1" applyProtection="1">
      <alignment horizontal="left" wrapText="1"/>
      <protection locked="0"/>
    </xf>
    <xf numFmtId="0" fontId="54" fillId="0" borderId="63" xfId="0" applyFont="1" applyBorder="1" applyAlignment="1" applyProtection="1">
      <alignment horizontal="left" wrapText="1"/>
      <protection locked="0"/>
    </xf>
    <xf numFmtId="0" fontId="54" fillId="0" borderId="41" xfId="0" applyFont="1" applyBorder="1" applyAlignment="1" applyProtection="1">
      <alignment horizontal="left" wrapText="1"/>
      <protection locked="0"/>
    </xf>
    <xf numFmtId="0" fontId="54" fillId="0" borderId="0" xfId="0" applyFont="1" applyAlignment="1" applyProtection="1">
      <alignment horizontal="left" wrapText="1"/>
      <protection locked="0"/>
    </xf>
    <xf numFmtId="0" fontId="54" fillId="0" borderId="0" xfId="0" applyFont="1" applyAlignment="1" applyProtection="1">
      <alignment horizontal="right"/>
      <protection locked="0"/>
    </xf>
    <xf numFmtId="0" fontId="54" fillId="0" borderId="99" xfId="0" applyFont="1" applyBorder="1" applyAlignment="1" applyProtection="1">
      <alignment horizontal="right"/>
      <protection locked="0"/>
    </xf>
    <xf numFmtId="0" fontId="0" fillId="29" borderId="13" xfId="0" applyFill="1" applyBorder="1" applyAlignment="1" applyProtection="1">
      <alignment horizontal="center" wrapText="1"/>
      <protection locked="0"/>
    </xf>
    <xf numFmtId="0" fontId="0" fillId="29" borderId="14" xfId="0" applyFill="1" applyBorder="1" applyAlignment="1" applyProtection="1">
      <alignment horizontal="center" wrapText="1"/>
      <protection locked="0"/>
    </xf>
    <xf numFmtId="0" fontId="0" fillId="29" borderId="15" xfId="0" applyFill="1" applyBorder="1" applyAlignment="1" applyProtection="1">
      <alignment horizontal="center" wrapText="1"/>
      <protection locked="0"/>
    </xf>
    <xf numFmtId="42" fontId="0" fillId="0" borderId="193" xfId="0" applyNumberFormat="1" applyBorder="1" applyAlignment="1">
      <alignment wrapText="1"/>
    </xf>
    <xf numFmtId="42" fontId="0" fillId="0" borderId="194" xfId="0" applyNumberFormat="1" applyBorder="1" applyAlignment="1">
      <alignment wrapText="1"/>
    </xf>
    <xf numFmtId="42" fontId="0" fillId="0" borderId="195" xfId="0" applyNumberFormat="1" applyBorder="1" applyAlignment="1">
      <alignment wrapText="1"/>
    </xf>
    <xf numFmtId="0" fontId="0" fillId="0" borderId="0" xfId="0" applyAlignment="1" applyProtection="1">
      <alignment wrapText="1"/>
      <protection locked="0"/>
    </xf>
    <xf numFmtId="0" fontId="57" fillId="0" borderId="0" xfId="0" applyFont="1" applyAlignment="1">
      <alignment horizontal="center"/>
    </xf>
    <xf numFmtId="0" fontId="0" fillId="30" borderId="0" xfId="0" applyFill="1" applyAlignment="1">
      <alignment horizontal="left"/>
    </xf>
    <xf numFmtId="0" fontId="0" fillId="30" borderId="59" xfId="0" applyFill="1" applyBorder="1" applyAlignment="1">
      <alignment horizontal="left"/>
    </xf>
    <xf numFmtId="0" fontId="0" fillId="30" borderId="0" xfId="0" applyFill="1" applyAlignment="1">
      <alignment vertical="top" wrapText="1"/>
    </xf>
    <xf numFmtId="0" fontId="0" fillId="30" borderId="59" xfId="0" applyFill="1" applyBorder="1" applyAlignment="1">
      <alignment vertical="top" wrapText="1"/>
    </xf>
    <xf numFmtId="0" fontId="0" fillId="30" borderId="0" xfId="0" applyFill="1" applyAlignment="1">
      <alignment horizontal="left" vertical="top" wrapText="1"/>
    </xf>
    <xf numFmtId="0" fontId="0" fillId="30" borderId="59" xfId="0" applyFill="1" applyBorder="1" applyAlignment="1">
      <alignment horizontal="left" vertical="top" wrapText="1"/>
    </xf>
    <xf numFmtId="0" fontId="0" fillId="29" borderId="13" xfId="0" applyFill="1" applyBorder="1" applyAlignment="1" applyProtection="1">
      <alignment wrapText="1"/>
      <protection locked="0"/>
    </xf>
    <xf numFmtId="0" fontId="0" fillId="29" borderId="14" xfId="0" applyFill="1" applyBorder="1" applyAlignment="1" applyProtection="1">
      <alignment wrapText="1"/>
      <protection locked="0"/>
    </xf>
    <xf numFmtId="0" fontId="0" fillId="29" borderId="15" xfId="0" applyFill="1" applyBorder="1" applyAlignment="1" applyProtection="1">
      <alignment wrapText="1"/>
      <protection locked="0"/>
    </xf>
    <xf numFmtId="0" fontId="73" fillId="0" borderId="0" xfId="0" applyFont="1" applyAlignment="1" applyProtection="1">
      <alignment vertical="top" wrapText="1"/>
      <protection locked="0"/>
    </xf>
    <xf numFmtId="0" fontId="73" fillId="0" borderId="99" xfId="0" applyFont="1" applyBorder="1" applyAlignment="1" applyProtection="1">
      <alignment vertical="top" wrapText="1"/>
      <protection locked="0"/>
    </xf>
    <xf numFmtId="0" fontId="73" fillId="0" borderId="0" xfId="0" applyFont="1" applyAlignment="1" applyProtection="1">
      <alignment horizontal="left" vertical="top" wrapText="1"/>
      <protection locked="0"/>
    </xf>
    <xf numFmtId="0" fontId="19" fillId="0" borderId="0" xfId="0" applyFont="1" applyAlignment="1" applyProtection="1">
      <alignment vertical="top" wrapText="1"/>
      <protection locked="0"/>
    </xf>
    <xf numFmtId="42" fontId="0" fillId="0" borderId="13" xfId="0" applyNumberFormat="1" applyBorder="1" applyAlignment="1">
      <alignment wrapText="1"/>
    </xf>
    <xf numFmtId="42" fontId="0" fillId="0" borderId="14" xfId="0" applyNumberFormat="1" applyBorder="1" applyAlignment="1">
      <alignment wrapText="1"/>
    </xf>
    <xf numFmtId="42" fontId="0" fillId="0" borderId="15" xfId="0" applyNumberFormat="1" applyBorder="1" applyAlignment="1">
      <alignment wrapText="1"/>
    </xf>
    <xf numFmtId="0" fontId="69" fillId="34" borderId="0" xfId="42" applyFont="1" applyFill="1" applyAlignment="1">
      <alignment vertical="center"/>
    </xf>
    <xf numFmtId="0" fontId="71" fillId="28" borderId="0" xfId="42" applyFont="1" applyFill="1" applyAlignment="1">
      <alignment horizontal="left" vertical="center"/>
    </xf>
    <xf numFmtId="0" fontId="71" fillId="28" borderId="42" xfId="42" applyFont="1" applyFill="1" applyBorder="1" applyAlignment="1">
      <alignment horizontal="left" vertical="center"/>
    </xf>
    <xf numFmtId="44" fontId="66" fillId="28" borderId="158" xfId="42" applyNumberFormat="1" applyFont="1" applyFill="1" applyBorder="1" applyAlignment="1">
      <alignment horizontal="center" vertical="center"/>
    </xf>
    <xf numFmtId="44" fontId="66" fillId="28" borderId="159" xfId="42" applyNumberFormat="1" applyFont="1" applyFill="1" applyBorder="1" applyAlignment="1">
      <alignment horizontal="center" vertical="center"/>
    </xf>
    <xf numFmtId="44" fontId="66" fillId="28" borderId="160" xfId="42" applyNumberFormat="1" applyFont="1" applyFill="1" applyBorder="1" applyAlignment="1">
      <alignment horizontal="center" vertical="center"/>
    </xf>
    <xf numFmtId="0" fontId="10" fillId="32" borderId="106" xfId="44" applyFont="1" applyFill="1" applyBorder="1" applyAlignment="1">
      <alignment horizontal="center" vertical="center"/>
    </xf>
    <xf numFmtId="0" fontId="10" fillId="32" borderId="114" xfId="44" applyFont="1" applyFill="1" applyBorder="1" applyAlignment="1">
      <alignment horizontal="center" vertical="center"/>
    </xf>
    <xf numFmtId="44" fontId="5" fillId="29" borderId="116" xfId="44" applyNumberFormat="1" applyFont="1" applyFill="1" applyBorder="1" applyAlignment="1" applyProtection="1">
      <alignment horizontal="right" vertical="center"/>
      <protection locked="0"/>
    </xf>
    <xf numFmtId="44" fontId="5" fillId="29" borderId="117" xfId="44" applyNumberFormat="1" applyFont="1" applyFill="1" applyBorder="1" applyAlignment="1" applyProtection="1">
      <alignment horizontal="right" vertical="center"/>
      <protection locked="0"/>
    </xf>
    <xf numFmtId="44" fontId="5" fillId="29" borderId="113" xfId="44" applyNumberFormat="1" applyFont="1" applyFill="1" applyBorder="1" applyAlignment="1" applyProtection="1">
      <alignment horizontal="right" vertical="center"/>
      <protection locked="0"/>
    </xf>
    <xf numFmtId="44" fontId="5" fillId="29" borderId="81" xfId="44" applyNumberFormat="1" applyFont="1" applyFill="1" applyBorder="1" applyAlignment="1" applyProtection="1">
      <alignment horizontal="right" vertical="center"/>
      <protection locked="0"/>
    </xf>
    <xf numFmtId="44" fontId="5" fillId="29" borderId="183" xfId="44" applyNumberFormat="1" applyFont="1" applyFill="1" applyBorder="1" applyAlignment="1" applyProtection="1">
      <alignment horizontal="right" vertical="center"/>
      <protection locked="0"/>
    </xf>
    <xf numFmtId="44" fontId="5" fillId="29" borderId="184" xfId="44" applyNumberFormat="1" applyFont="1" applyFill="1" applyBorder="1" applyAlignment="1" applyProtection="1">
      <alignment horizontal="right" vertical="center"/>
      <protection locked="0"/>
    </xf>
    <xf numFmtId="0" fontId="74" fillId="28" borderId="0" xfId="44" applyFont="1" applyFill="1" applyAlignment="1">
      <alignment horizontal="left" vertical="center"/>
    </xf>
    <xf numFmtId="0" fontId="74" fillId="28" borderId="185" xfId="44" applyFont="1" applyFill="1" applyBorder="1" applyAlignment="1">
      <alignment horizontal="left" vertical="center"/>
    </xf>
    <xf numFmtId="0" fontId="74" fillId="28" borderId="186" xfId="44" applyFont="1" applyFill="1" applyBorder="1" applyAlignment="1">
      <alignment horizontal="left" vertical="center"/>
    </xf>
    <xf numFmtId="0" fontId="68" fillId="28" borderId="111" xfId="42" applyFont="1" applyFill="1" applyBorder="1" applyAlignment="1">
      <alignment vertical="center"/>
    </xf>
    <xf numFmtId="44" fontId="66" fillId="29" borderId="113" xfId="42" applyNumberFormat="1" applyFont="1" applyFill="1" applyBorder="1" applyAlignment="1" applyProtection="1">
      <alignment horizontal="right" vertical="center"/>
      <protection locked="0"/>
    </xf>
    <xf numFmtId="44" fontId="66" fillId="29" borderId="81" xfId="42" applyNumberFormat="1" applyFont="1" applyFill="1" applyBorder="1" applyAlignment="1" applyProtection="1">
      <alignment horizontal="right" vertical="center"/>
      <protection locked="0"/>
    </xf>
    <xf numFmtId="0" fontId="71" fillId="28" borderId="185" xfId="42" applyFont="1" applyFill="1" applyBorder="1" applyAlignment="1">
      <alignment horizontal="left" vertical="center"/>
    </xf>
    <xf numFmtId="0" fontId="71" fillId="28" borderId="186" xfId="42" applyFont="1" applyFill="1" applyBorder="1" applyAlignment="1">
      <alignment horizontal="left" vertical="center"/>
    </xf>
    <xf numFmtId="0" fontId="68" fillId="28" borderId="10" xfId="42" applyFont="1" applyFill="1" applyBorder="1" applyAlignment="1">
      <alignment vertical="center"/>
    </xf>
    <xf numFmtId="166" fontId="68" fillId="0" borderId="257" xfId="42" applyNumberFormat="1" applyFont="1" applyBorder="1" applyAlignment="1">
      <alignment horizontal="center" vertical="center"/>
    </xf>
    <xf numFmtId="166" fontId="68" fillId="0" borderId="255" xfId="42" applyNumberFormat="1" applyFont="1" applyBorder="1" applyAlignment="1">
      <alignment horizontal="center" vertical="center"/>
    </xf>
    <xf numFmtId="44" fontId="66" fillId="29" borderId="183" xfId="42" applyNumberFormat="1" applyFont="1" applyFill="1" applyBorder="1" applyAlignment="1" applyProtection="1">
      <alignment horizontal="right" vertical="center"/>
      <protection locked="0"/>
    </xf>
    <xf numFmtId="44" fontId="66" fillId="29" borderId="184" xfId="42" applyNumberFormat="1" applyFont="1" applyFill="1" applyBorder="1" applyAlignment="1" applyProtection="1">
      <alignment horizontal="right" vertical="center"/>
      <protection locked="0"/>
    </xf>
    <xf numFmtId="44" fontId="66" fillId="29" borderId="116" xfId="42" applyNumberFormat="1" applyFont="1" applyFill="1" applyBorder="1" applyAlignment="1" applyProtection="1">
      <alignment horizontal="right" vertical="center"/>
      <protection locked="0"/>
    </xf>
    <xf numFmtId="44" fontId="66" fillId="29" borderId="117" xfId="42" applyNumberFormat="1" applyFont="1" applyFill="1" applyBorder="1" applyAlignment="1" applyProtection="1">
      <alignment horizontal="right" vertical="center"/>
      <protection locked="0"/>
    </xf>
    <xf numFmtId="166" fontId="68" fillId="28" borderId="158" xfId="42" applyNumberFormat="1" applyFont="1" applyFill="1" applyBorder="1" applyAlignment="1">
      <alignment horizontal="center" vertical="center"/>
    </xf>
    <xf numFmtId="166" fontId="68" fillId="28" borderId="159" xfId="42" applyNumberFormat="1" applyFont="1" applyFill="1" applyBorder="1" applyAlignment="1">
      <alignment horizontal="center" vertical="center"/>
    </xf>
    <xf numFmtId="166" fontId="68" fillId="28" borderId="160" xfId="42" applyNumberFormat="1" applyFont="1" applyFill="1" applyBorder="1" applyAlignment="1">
      <alignment horizontal="center" vertical="center"/>
    </xf>
    <xf numFmtId="0" fontId="68" fillId="29" borderId="10" xfId="42" applyFont="1" applyFill="1" applyBorder="1" applyAlignment="1" applyProtection="1">
      <alignment vertical="center"/>
      <protection locked="0"/>
    </xf>
    <xf numFmtId="0" fontId="68" fillId="29" borderId="111" xfId="42" applyFont="1" applyFill="1" applyBorder="1" applyAlignment="1" applyProtection="1">
      <alignment vertical="center"/>
      <protection locked="0"/>
    </xf>
    <xf numFmtId="0" fontId="68" fillId="32" borderId="106" xfId="42" applyFont="1" applyFill="1" applyBorder="1" applyAlignment="1">
      <alignment horizontal="center" vertical="center"/>
    </xf>
    <xf numFmtId="0" fontId="68" fillId="32" borderId="114" xfId="42" applyFont="1" applyFill="1" applyBorder="1" applyAlignment="1">
      <alignment horizontal="center" vertical="center"/>
    </xf>
    <xf numFmtId="0" fontId="11" fillId="24" borderId="0" xfId="61" applyFont="1" applyFill="1" applyAlignment="1">
      <alignment horizontal="center"/>
    </xf>
    <xf numFmtId="0" fontId="0" fillId="0" borderId="0" xfId="0" applyAlignment="1">
      <alignment horizontal="center"/>
    </xf>
    <xf numFmtId="0" fontId="28" fillId="24" borderId="0" xfId="61" applyFont="1" applyFill="1" applyAlignment="1">
      <alignment horizontal="center"/>
    </xf>
    <xf numFmtId="0" fontId="7" fillId="30" borderId="62" xfId="43" applyFont="1" applyFill="1" applyBorder="1" applyAlignment="1">
      <alignment horizontal="center" vertical="center" wrapText="1"/>
    </xf>
    <xf numFmtId="0" fontId="7" fillId="30" borderId="43" xfId="43" applyFont="1" applyFill="1" applyBorder="1" applyAlignment="1">
      <alignment horizontal="center" vertical="center" wrapText="1"/>
    </xf>
    <xf numFmtId="0" fontId="7" fillId="30" borderId="118" xfId="43" applyFont="1" applyFill="1" applyBorder="1" applyAlignment="1">
      <alignment horizontal="center" vertical="center" wrapText="1"/>
    </xf>
    <xf numFmtId="0" fontId="7" fillId="30" borderId="119" xfId="43" applyFont="1" applyFill="1" applyBorder="1" applyAlignment="1">
      <alignment horizontal="center" vertical="center" wrapText="1"/>
    </xf>
    <xf numFmtId="0" fontId="7" fillId="30" borderId="120" xfId="43" applyFont="1" applyFill="1" applyBorder="1" applyAlignment="1">
      <alignment horizontal="center" vertical="center" wrapText="1"/>
    </xf>
    <xf numFmtId="0" fontId="7" fillId="30" borderId="72" xfId="43" applyFont="1" applyFill="1" applyBorder="1" applyAlignment="1">
      <alignment horizontal="center" vertical="center" wrapText="1"/>
    </xf>
    <xf numFmtId="0" fontId="7" fillId="30" borderId="45" xfId="43" applyFont="1" applyFill="1" applyBorder="1" applyAlignment="1">
      <alignment horizontal="center" vertical="center" wrapText="1"/>
    </xf>
    <xf numFmtId="0" fontId="10" fillId="30" borderId="103" xfId="42" applyFont="1" applyFill="1" applyBorder="1" applyAlignment="1">
      <alignment horizontal="center" vertical="center" wrapText="1"/>
    </xf>
    <xf numFmtId="0" fontId="10" fillId="30" borderId="31" xfId="42" applyFont="1" applyFill="1" applyBorder="1" applyAlignment="1">
      <alignment horizontal="center" vertical="center" wrapText="1"/>
    </xf>
    <xf numFmtId="0" fontId="56" fillId="28" borderId="51" xfId="0" applyFont="1" applyFill="1" applyBorder="1" applyAlignment="1" applyProtection="1">
      <alignment vertical="top" wrapText="1"/>
      <protection locked="0"/>
    </xf>
    <xf numFmtId="0" fontId="56" fillId="28" borderId="14" xfId="0" applyFont="1" applyFill="1" applyBorder="1" applyAlignment="1" applyProtection="1">
      <alignment vertical="top" wrapText="1"/>
      <protection locked="0"/>
    </xf>
    <xf numFmtId="0" fontId="57" fillId="28" borderId="0" xfId="0" applyFont="1" applyFill="1" applyAlignment="1">
      <alignment horizontal="center"/>
    </xf>
    <xf numFmtId="0" fontId="56" fillId="28" borderId="121" xfId="0" applyFont="1" applyFill="1" applyBorder="1" applyAlignment="1" applyProtection="1">
      <alignment vertical="top" wrapText="1"/>
      <protection locked="0"/>
    </xf>
    <xf numFmtId="0" fontId="56" fillId="28" borderId="122" xfId="0" applyFont="1" applyFill="1" applyBorder="1" applyAlignment="1" applyProtection="1">
      <alignment vertical="top" wrapText="1"/>
      <protection locked="0"/>
    </xf>
    <xf numFmtId="0" fontId="0" fillId="28" borderId="0" xfId="0" applyFill="1" applyAlignment="1">
      <alignment wrapText="1"/>
    </xf>
    <xf numFmtId="0" fontId="0" fillId="30" borderId="67" xfId="0" applyFill="1" applyBorder="1" applyAlignment="1">
      <alignment vertical="center" wrapText="1"/>
    </xf>
    <xf numFmtId="0" fontId="0" fillId="30" borderId="65" xfId="0" applyFill="1" applyBorder="1" applyAlignment="1">
      <alignment vertical="center" wrapText="1"/>
    </xf>
    <xf numFmtId="0" fontId="0" fillId="30" borderId="66" xfId="0" applyFill="1" applyBorder="1" applyAlignment="1">
      <alignment vertical="center" wrapText="1"/>
    </xf>
    <xf numFmtId="0" fontId="0" fillId="30" borderId="58" xfId="0" applyFill="1" applyBorder="1" applyAlignment="1">
      <alignment vertical="center" wrapText="1"/>
    </xf>
    <xf numFmtId="0" fontId="0" fillId="30" borderId="0" xfId="0" applyFill="1" applyAlignment="1">
      <alignment vertical="center" wrapText="1"/>
    </xf>
    <xf numFmtId="0" fontId="0" fillId="30" borderId="59" xfId="0" applyFill="1" applyBorder="1" applyAlignment="1">
      <alignment vertical="center" wrapText="1"/>
    </xf>
    <xf numFmtId="0" fontId="0" fillId="30" borderId="60" xfId="0" applyFill="1" applyBorder="1" applyAlignment="1">
      <alignment vertical="center" wrapText="1"/>
    </xf>
    <xf numFmtId="0" fontId="0" fillId="30" borderId="10" xfId="0" applyFill="1" applyBorder="1" applyAlignment="1">
      <alignment vertical="center" wrapText="1"/>
    </xf>
    <xf numFmtId="0" fontId="0" fillId="30" borderId="61" xfId="0" applyFill="1" applyBorder="1" applyAlignment="1">
      <alignment vertical="center" wrapText="1"/>
    </xf>
    <xf numFmtId="0" fontId="56" fillId="28" borderId="123" xfId="0" applyFont="1" applyFill="1" applyBorder="1" applyAlignment="1" applyProtection="1">
      <alignment vertical="top" wrapText="1"/>
      <protection locked="0"/>
    </xf>
    <xf numFmtId="0" fontId="56" fillId="28" borderId="124" xfId="0" applyFont="1" applyFill="1" applyBorder="1" applyAlignment="1" applyProtection="1">
      <alignment vertical="top" wrapText="1"/>
      <protection locked="0"/>
    </xf>
    <xf numFmtId="0" fontId="64" fillId="31" borderId="118" xfId="0" applyFont="1" applyFill="1" applyBorder="1" applyAlignment="1">
      <alignment horizontal="center" vertical="top" wrapText="1"/>
    </xf>
    <xf numFmtId="0" fontId="64" fillId="31" borderId="119" xfId="0" applyFont="1" applyFill="1" applyBorder="1" applyAlignment="1">
      <alignment horizontal="center" vertical="top" wrapText="1"/>
    </xf>
    <xf numFmtId="0" fontId="0" fillId="28" borderId="0" xfId="0" applyFill="1" applyAlignment="1">
      <alignment horizontal="left" vertical="top" wrapText="1" indent="1"/>
    </xf>
    <xf numFmtId="0" fontId="0" fillId="29" borderId="13" xfId="0" applyFill="1" applyBorder="1" applyAlignment="1" applyProtection="1">
      <alignment horizontal="left" wrapText="1"/>
      <protection locked="0"/>
    </xf>
    <xf numFmtId="0" fontId="0" fillId="29" borderId="15" xfId="0" applyFill="1" applyBorder="1" applyAlignment="1" applyProtection="1">
      <alignment horizontal="left" wrapText="1"/>
      <protection locked="0"/>
    </xf>
    <xf numFmtId="0" fontId="0" fillId="29" borderId="13" xfId="0" applyFill="1" applyBorder="1" applyAlignment="1" applyProtection="1">
      <alignment horizontal="left"/>
      <protection locked="0"/>
    </xf>
    <xf numFmtId="0" fontId="0" fillId="29" borderId="14" xfId="0" applyFill="1" applyBorder="1" applyAlignment="1" applyProtection="1">
      <alignment horizontal="left"/>
      <protection locked="0"/>
    </xf>
    <xf numFmtId="0" fontId="0" fillId="29" borderId="15" xfId="0" applyFill="1" applyBorder="1" applyAlignment="1" applyProtection="1">
      <alignment horizontal="left"/>
      <protection locked="0"/>
    </xf>
    <xf numFmtId="0" fontId="0" fillId="29" borderId="14" xfId="0" applyFill="1" applyBorder="1" applyAlignment="1" applyProtection="1">
      <alignment horizontal="left" wrapText="1"/>
      <protection locked="0"/>
    </xf>
    <xf numFmtId="0" fontId="54" fillId="28" borderId="0" xfId="0" applyFont="1" applyFill="1" applyAlignment="1">
      <alignment horizontal="center"/>
    </xf>
    <xf numFmtId="0" fontId="0" fillId="29" borderId="0" xfId="0" applyFill="1" applyAlignment="1" applyProtection="1">
      <alignment wrapText="1"/>
      <protection locked="0"/>
    </xf>
    <xf numFmtId="0" fontId="0" fillId="0" borderId="10" xfId="0" applyBorder="1" applyAlignment="1" applyProtection="1">
      <alignment wrapText="1"/>
      <protection locked="0"/>
    </xf>
    <xf numFmtId="0" fontId="0" fillId="29" borderId="124" xfId="0" applyFill="1" applyBorder="1" applyAlignment="1" applyProtection="1">
      <alignment horizontal="center" wrapText="1"/>
      <protection locked="0"/>
    </xf>
    <xf numFmtId="0" fontId="55" fillId="0" borderId="0" xfId="0" applyFont="1" applyAlignment="1">
      <alignment horizontal="left" vertical="justify" wrapText="1"/>
    </xf>
    <xf numFmtId="0" fontId="7" fillId="0" borderId="0" xfId="59" applyFont="1" applyFill="1"/>
    <xf numFmtId="0" fontId="7" fillId="0" borderId="10" xfId="59" applyFont="1" applyFill="1" applyBorder="1"/>
    <xf numFmtId="0" fontId="1" fillId="0" borderId="10" xfId="59" applyFill="1" applyBorder="1"/>
    <xf numFmtId="44" fontId="28" fillId="0" borderId="10" xfId="59" applyNumberFormat="1" applyFont="1" applyFill="1" applyBorder="1" applyAlignment="1">
      <alignment horizontal="left"/>
    </xf>
    <xf numFmtId="9" fontId="28" fillId="0" borderId="10" xfId="65" applyFont="1" applyFill="1" applyBorder="1" applyAlignment="1" applyProtection="1">
      <alignment horizontal="right"/>
    </xf>
    <xf numFmtId="0" fontId="16" fillId="0" borderId="68" xfId="59" applyFont="1" applyFill="1" applyBorder="1"/>
    <xf numFmtId="0" fontId="1" fillId="0" borderId="0" xfId="59" applyFill="1"/>
    <xf numFmtId="0" fontId="1" fillId="29" borderId="180" xfId="59" applyFill="1" applyBorder="1" applyAlignment="1" applyProtection="1">
      <protection locked="0"/>
    </xf>
    <xf numFmtId="0" fontId="1" fillId="29" borderId="181" xfId="59" applyFill="1" applyBorder="1" applyAlignment="1" applyProtection="1">
      <protection locked="0"/>
    </xf>
    <xf numFmtId="0" fontId="1" fillId="29" borderId="182" xfId="59" applyFill="1" applyBorder="1" applyAlignment="1" applyProtection="1">
      <protection locked="0"/>
    </xf>
    <xf numFmtId="0" fontId="1" fillId="29" borderId="180" xfId="73" applyBorder="1" applyAlignment="1" applyProtection="1">
      <protection locked="0"/>
    </xf>
    <xf numFmtId="0" fontId="1" fillId="29" borderId="181" xfId="73" applyBorder="1" applyAlignment="1" applyProtection="1">
      <protection locked="0"/>
    </xf>
    <xf numFmtId="0" fontId="1" fillId="29" borderId="182" xfId="73" applyBorder="1" applyAlignment="1" applyProtection="1">
      <protection locked="0"/>
    </xf>
    <xf numFmtId="0" fontId="7" fillId="28" borderId="0" xfId="59" applyFont="1" applyFill="1" applyAlignment="1"/>
    <xf numFmtId="0" fontId="0" fillId="30" borderId="67" xfId="0" applyFill="1" applyBorder="1" applyAlignment="1"/>
    <xf numFmtId="0" fontId="0" fillId="30" borderId="65" xfId="0" applyFill="1" applyBorder="1" applyAlignment="1"/>
    <xf numFmtId="0" fontId="0" fillId="30" borderId="66" xfId="0" applyFill="1" applyBorder="1" applyAlignment="1"/>
    <xf numFmtId="0" fontId="54" fillId="0" borderId="194" xfId="0" applyFont="1" applyBorder="1" applyAlignment="1" applyProtection="1">
      <protection locked="0"/>
    </xf>
    <xf numFmtId="0" fontId="54" fillId="0" borderId="210" xfId="0" applyFont="1" applyBorder="1" applyAlignment="1" applyProtection="1">
      <protection locked="0"/>
    </xf>
    <xf numFmtId="0" fontId="54" fillId="0" borderId="0" xfId="0" applyFont="1" applyAlignment="1" applyProtection="1">
      <protection locked="0"/>
    </xf>
    <xf numFmtId="0" fontId="54" fillId="0" borderId="99" xfId="0" applyFont="1" applyBorder="1" applyAlignment="1" applyProtection="1">
      <protection locked="0"/>
    </xf>
    <xf numFmtId="0" fontId="61" fillId="0" borderId="10" xfId="0" applyFont="1" applyBorder="1" applyAlignment="1"/>
    <xf numFmtId="0" fontId="55" fillId="28" borderId="0" xfId="0" applyFont="1" applyFill="1" applyAlignment="1"/>
    <xf numFmtId="0" fontId="55" fillId="28" borderId="99" xfId="0" applyFont="1" applyFill="1" applyBorder="1" applyAlignment="1"/>
    <xf numFmtId="0" fontId="55" fillId="0" borderId="0" xfId="0" applyFont="1" applyAlignment="1" applyProtection="1">
      <protection locked="0"/>
    </xf>
  </cellXfs>
  <cellStyles count="74">
    <cellStyle name="20% - Accent1 2" xfId="1" xr:uid="{00000000-0005-0000-0000-000000000000}"/>
    <cellStyle name="20% - Accent2 2" xfId="2" xr:uid="{00000000-0005-0000-0000-000001000000}"/>
    <cellStyle name="20% - Accent3 2" xfId="3" xr:uid="{00000000-0005-0000-0000-000002000000}"/>
    <cellStyle name="20% - Accent4 2" xfId="4" xr:uid="{00000000-0005-0000-0000-000003000000}"/>
    <cellStyle name="20% - Accent5 2" xfId="5" xr:uid="{00000000-0005-0000-0000-000004000000}"/>
    <cellStyle name="20% - Accent6 2" xfId="6" xr:uid="{00000000-0005-0000-0000-000005000000}"/>
    <cellStyle name="40% - Accent1 2" xfId="7" xr:uid="{00000000-0005-0000-0000-000006000000}"/>
    <cellStyle name="40% - Accent2 2" xfId="8" xr:uid="{00000000-0005-0000-0000-000007000000}"/>
    <cellStyle name="40% - Accent3 2" xfId="9" xr:uid="{00000000-0005-0000-0000-000008000000}"/>
    <cellStyle name="40% - Accent4 2" xfId="10" xr:uid="{00000000-0005-0000-0000-000009000000}"/>
    <cellStyle name="40% - Accent5 2" xfId="11" xr:uid="{00000000-0005-0000-0000-00000A000000}"/>
    <cellStyle name="40% - Accent6 2" xfId="12" xr:uid="{00000000-0005-0000-0000-00000B000000}"/>
    <cellStyle name="60% - Accent1 2" xfId="13" xr:uid="{00000000-0005-0000-0000-00000C000000}"/>
    <cellStyle name="60% - Accent2 2" xfId="14" xr:uid="{00000000-0005-0000-0000-00000D000000}"/>
    <cellStyle name="60% - Accent3 2" xfId="15" xr:uid="{00000000-0005-0000-0000-00000E000000}"/>
    <cellStyle name="60% - Accent4 2" xfId="16" xr:uid="{00000000-0005-0000-0000-00000F000000}"/>
    <cellStyle name="60% - Accent5 2" xfId="17" xr:uid="{00000000-0005-0000-0000-000010000000}"/>
    <cellStyle name="60% - Accent6 2" xfId="18" xr:uid="{00000000-0005-0000-0000-000011000000}"/>
    <cellStyle name="Accent1 2" xfId="19" xr:uid="{00000000-0005-0000-0000-000012000000}"/>
    <cellStyle name="Accent2 2" xfId="20" xr:uid="{00000000-0005-0000-0000-000013000000}"/>
    <cellStyle name="Accent3 2" xfId="21" xr:uid="{00000000-0005-0000-0000-000014000000}"/>
    <cellStyle name="Accent4 2" xfId="22" xr:uid="{00000000-0005-0000-0000-000015000000}"/>
    <cellStyle name="Accent5 2" xfId="23" xr:uid="{00000000-0005-0000-0000-000016000000}"/>
    <cellStyle name="Accent6 2" xfId="24" xr:uid="{00000000-0005-0000-0000-000017000000}"/>
    <cellStyle name="Bad 2" xfId="25" xr:uid="{00000000-0005-0000-0000-000018000000}"/>
    <cellStyle name="Calculation 2" xfId="26" xr:uid="{00000000-0005-0000-0000-000019000000}"/>
    <cellStyle name="Check Cell 2" xfId="27" xr:uid="{00000000-0005-0000-0000-00001A000000}"/>
    <cellStyle name="Comma" xfId="72" builtinId="3"/>
    <cellStyle name="Currency" xfId="28" builtinId="4"/>
    <cellStyle name="Currency 2" xfId="29" xr:uid="{00000000-0005-0000-0000-00001C000000}"/>
    <cellStyle name="Currency 2 2" xfId="30" xr:uid="{00000000-0005-0000-0000-00001D000000}"/>
    <cellStyle name="Currency 3" xfId="31" xr:uid="{00000000-0005-0000-0000-00001E000000}"/>
    <cellStyle name="Dropdown" xfId="73" xr:uid="{7EB7A004-FC6C-4A66-A57F-A0C8165CB1C8}"/>
    <cellStyle name="Explanatory Text 2" xfId="32" xr:uid="{00000000-0005-0000-0000-00001F000000}"/>
    <cellStyle name="Good 2" xfId="33" xr:uid="{00000000-0005-0000-0000-000020000000}"/>
    <cellStyle name="Heading 1 2" xfId="34" xr:uid="{00000000-0005-0000-0000-000021000000}"/>
    <cellStyle name="Heading 2 2" xfId="35" xr:uid="{00000000-0005-0000-0000-000022000000}"/>
    <cellStyle name="Heading 3 2" xfId="36" xr:uid="{00000000-0005-0000-0000-000023000000}"/>
    <cellStyle name="Heading 4 2" xfId="37" xr:uid="{00000000-0005-0000-0000-000024000000}"/>
    <cellStyle name="Hyperlink" xfId="38" builtinId="8"/>
    <cellStyle name="Input 2" xfId="39" xr:uid="{00000000-0005-0000-0000-000026000000}"/>
    <cellStyle name="Linked Cell 2" xfId="40" xr:uid="{00000000-0005-0000-0000-000027000000}"/>
    <cellStyle name="Neutral 2" xfId="41" xr:uid="{00000000-0005-0000-0000-000028000000}"/>
    <cellStyle name="Normal" xfId="0" builtinId="0"/>
    <cellStyle name="Normal 2" xfId="42" xr:uid="{00000000-0005-0000-0000-00002A000000}"/>
    <cellStyle name="Normal 2 2" xfId="43" xr:uid="{00000000-0005-0000-0000-00002B000000}"/>
    <cellStyle name="Normal 2 2 2" xfId="44" xr:uid="{00000000-0005-0000-0000-00002C000000}"/>
    <cellStyle name="Normal 2 3" xfId="45" xr:uid="{00000000-0005-0000-0000-00002D000000}"/>
    <cellStyle name="Normal 2 3 2" xfId="46" xr:uid="{00000000-0005-0000-0000-00002E000000}"/>
    <cellStyle name="Normal 2 3 3" xfId="47" xr:uid="{00000000-0005-0000-0000-00002F000000}"/>
    <cellStyle name="Normal 2 3 3 2" xfId="48" xr:uid="{00000000-0005-0000-0000-000030000000}"/>
    <cellStyle name="Normal 2 4" xfId="49" xr:uid="{00000000-0005-0000-0000-000031000000}"/>
    <cellStyle name="Normal 3" xfId="50" xr:uid="{00000000-0005-0000-0000-000032000000}"/>
    <cellStyle name="Normal 3 2" xfId="51" xr:uid="{00000000-0005-0000-0000-000033000000}"/>
    <cellStyle name="Normal 4" xfId="52" xr:uid="{00000000-0005-0000-0000-000034000000}"/>
    <cellStyle name="Normal 4 2" xfId="53" xr:uid="{00000000-0005-0000-0000-000035000000}"/>
    <cellStyle name="Normal 4 2 2" xfId="54" xr:uid="{00000000-0005-0000-0000-000036000000}"/>
    <cellStyle name="Normal 5" xfId="55" xr:uid="{00000000-0005-0000-0000-000037000000}"/>
    <cellStyle name="Normal 5 2" xfId="56" xr:uid="{00000000-0005-0000-0000-000038000000}"/>
    <cellStyle name="Normal 5 2 2" xfId="57" xr:uid="{00000000-0005-0000-0000-000039000000}"/>
    <cellStyle name="Normal 6" xfId="58" xr:uid="{00000000-0005-0000-0000-00003A000000}"/>
    <cellStyle name="Normal_LIHTC Allocation scoring synopsis" xfId="59" xr:uid="{00000000-0005-0000-0000-00003B000000}"/>
    <cellStyle name="Normal_prelim oper pro forma" xfId="60" xr:uid="{00000000-0005-0000-0000-00003C000000}"/>
    <cellStyle name="Normal_Unit Info by Building" xfId="61" xr:uid="{00000000-0005-0000-0000-00003D000000}"/>
    <cellStyle name="Note 2" xfId="62" xr:uid="{00000000-0005-0000-0000-00003E000000}"/>
    <cellStyle name="Note 2 2" xfId="63" xr:uid="{00000000-0005-0000-0000-00003F000000}"/>
    <cellStyle name="Output 2" xfId="64" xr:uid="{00000000-0005-0000-0000-000040000000}"/>
    <cellStyle name="Percent" xfId="65" builtinId="5"/>
    <cellStyle name="Percent 2" xfId="66" xr:uid="{00000000-0005-0000-0000-000042000000}"/>
    <cellStyle name="Percent 3" xfId="67" xr:uid="{00000000-0005-0000-0000-000043000000}"/>
    <cellStyle name="Percent 3 2" xfId="68" xr:uid="{00000000-0005-0000-0000-000044000000}"/>
    <cellStyle name="Title 2" xfId="69" xr:uid="{00000000-0005-0000-0000-000045000000}"/>
    <cellStyle name="Total 2" xfId="70" xr:uid="{00000000-0005-0000-0000-000046000000}"/>
    <cellStyle name="Warning Text 2" xfId="71" xr:uid="{00000000-0005-0000-0000-000047000000}"/>
  </cellStyles>
  <dxfs count="64">
    <dxf>
      <font>
        <color theme="0"/>
      </font>
    </dxf>
    <dxf>
      <font>
        <color theme="0"/>
      </font>
    </dxf>
    <dxf>
      <font>
        <color theme="0"/>
      </font>
    </dxf>
    <dxf>
      <font>
        <color theme="0"/>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indexed="8"/>
        <name val="Calibri"/>
        <family val="2"/>
        <scheme val="minor"/>
      </font>
    </dxf>
    <dxf>
      <font>
        <b val="0"/>
        <i val="0"/>
        <strike val="0"/>
        <condense val="0"/>
        <extend val="0"/>
        <outline val="0"/>
        <shadow val="0"/>
        <u val="none"/>
        <vertAlign val="baseline"/>
        <sz val="11"/>
        <color indexed="8"/>
        <name val="Calibri"/>
        <family val="2"/>
        <scheme val="minor"/>
      </font>
    </dxf>
    <dxf>
      <font>
        <b val="0"/>
        <i val="0"/>
        <strike val="0"/>
        <condense val="0"/>
        <extend val="0"/>
        <outline val="0"/>
        <shadow val="0"/>
        <u val="none"/>
        <vertAlign val="baseline"/>
        <sz val="11"/>
        <color indexed="8"/>
        <name val="Calibri"/>
        <family val="2"/>
        <scheme val="minor"/>
      </font>
    </dxf>
    <dxf>
      <font>
        <b val="0"/>
        <i val="0"/>
        <strike val="0"/>
        <condense val="0"/>
        <extend val="0"/>
        <outline val="0"/>
        <shadow val="0"/>
        <u val="none"/>
        <vertAlign val="baseline"/>
        <sz val="11"/>
        <color indexed="8"/>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indexed="8"/>
        <name val="Calibri"/>
        <family val="2"/>
        <scheme val="minor"/>
      </font>
    </dxf>
    <dxf>
      <font>
        <b val="0"/>
        <i val="0"/>
        <strike val="0"/>
        <condense val="0"/>
        <extend val="0"/>
        <outline val="0"/>
        <shadow val="0"/>
        <u val="none"/>
        <vertAlign val="baseline"/>
        <sz val="11"/>
        <color indexed="8"/>
        <name val="Calibri"/>
        <family val="2"/>
        <scheme val="minor"/>
      </font>
    </dxf>
    <dxf>
      <font>
        <b val="0"/>
        <i val="0"/>
        <strike val="0"/>
        <condense val="0"/>
        <extend val="0"/>
        <outline val="0"/>
        <shadow val="0"/>
        <u val="none"/>
        <vertAlign val="baseline"/>
        <sz val="11"/>
        <color indexed="8"/>
        <name val="Calibri"/>
        <family val="2"/>
        <scheme val="minor"/>
      </font>
    </dxf>
    <dxf>
      <font>
        <b val="0"/>
        <i val="0"/>
        <strike val="0"/>
        <condense val="0"/>
        <extend val="0"/>
        <outline val="0"/>
        <shadow val="0"/>
        <u val="none"/>
        <vertAlign val="baseline"/>
        <sz val="11"/>
        <color indexed="8"/>
        <name val="Calibri"/>
        <family val="2"/>
        <scheme val="minor"/>
      </font>
    </dxf>
    <dxf>
      <font>
        <b val="0"/>
        <i val="0"/>
        <strike val="0"/>
        <condense val="0"/>
        <extend val="0"/>
        <outline val="0"/>
        <shadow val="0"/>
        <u val="none"/>
        <vertAlign val="baseline"/>
        <sz val="11"/>
        <color indexed="8"/>
        <name val="Calibri"/>
        <family val="2"/>
        <scheme val="minor"/>
      </font>
    </dxf>
    <dxf>
      <font>
        <b val="0"/>
        <i val="0"/>
        <strike val="0"/>
        <condense val="0"/>
        <extend val="0"/>
        <outline val="0"/>
        <shadow val="0"/>
        <u val="none"/>
        <vertAlign val="baseline"/>
        <sz val="11"/>
        <color indexed="8"/>
        <name val="Calibri"/>
        <family val="2"/>
        <scheme val="minor"/>
      </font>
    </dxf>
    <dxf>
      <font>
        <b val="0"/>
        <i val="0"/>
        <strike val="0"/>
        <condense val="0"/>
        <extend val="0"/>
        <outline val="0"/>
        <shadow val="0"/>
        <u val="none"/>
        <vertAlign val="baseline"/>
        <sz val="11"/>
        <color indexed="8"/>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indexed="8"/>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indexed="8"/>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indexed="8"/>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indexed="8"/>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indexed="8"/>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indexed="8"/>
        <name val="Calibri"/>
        <family val="2"/>
        <scheme val="minor"/>
      </font>
      <alignment horizontal="left" vertical="bottom" textRotation="0" wrapText="0" indent="0" justifyLastLine="0" shrinkToFit="0" readingOrder="0"/>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indexed="8"/>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indexed="8"/>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indexed="8"/>
        <name val="Calibri"/>
        <family val="2"/>
        <scheme val="minor"/>
      </font>
    </dxf>
    <dxf>
      <font>
        <b val="0"/>
        <i val="0"/>
        <strike val="0"/>
        <condense val="0"/>
        <extend val="0"/>
        <outline val="0"/>
        <shadow val="0"/>
        <u val="none"/>
        <vertAlign val="baseline"/>
        <sz val="11"/>
        <color auto="1"/>
        <name val="Calibri"/>
        <family val="2"/>
        <scheme val="minor"/>
      </font>
    </dxf>
    <dxf>
      <fill>
        <patternFill patternType="none">
          <bgColor auto="1"/>
        </patternFill>
      </fill>
    </dxf>
  </dxfs>
  <tableStyles count="2" defaultTableStyle="Table Style 2" defaultPivotStyle="PivotStyleLight16">
    <tableStyle name="Table Style 1" pivot="0" count="0" xr9:uid="{7C9C4A72-5961-41D3-9276-0A72136EE435}"/>
    <tableStyle name="Table Style 2" pivot="0" count="1" xr9:uid="{68B47D39-882E-4A4A-BE43-5497D471934C}">
      <tableStyleElement type="wholeTable" dxfId="63"/>
    </tableStyle>
  </tableStyles>
  <colors>
    <mruColors>
      <color rgb="FFCCFFCC"/>
      <color rgb="FF00B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sheetMetadata" Target="metadata.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1</xdr:col>
      <xdr:colOff>0</xdr:colOff>
      <xdr:row>0</xdr:row>
      <xdr:rowOff>2</xdr:rowOff>
    </xdr:from>
    <xdr:to>
      <xdr:col>13</xdr:col>
      <xdr:colOff>650875</xdr:colOff>
      <xdr:row>7</xdr:row>
      <xdr:rowOff>171450</xdr:rowOff>
    </xdr:to>
    <xdr:sp macro="" textlink="">
      <xdr:nvSpPr>
        <xdr:cNvPr id="3" name="TextBox 2">
          <a:extLst>
            <a:ext uri="{FF2B5EF4-FFF2-40B4-BE49-F238E27FC236}">
              <a16:creationId xmlns:a16="http://schemas.microsoft.com/office/drawing/2014/main" id="{00000000-0008-0000-0600-000003000000}"/>
            </a:ext>
          </a:extLst>
        </xdr:cNvPr>
        <xdr:cNvSpPr txBox="1"/>
      </xdr:nvSpPr>
      <xdr:spPr>
        <a:xfrm>
          <a:off x="111125" y="190502"/>
          <a:ext cx="8937625" cy="1504948"/>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b="1" i="0" u="none" strike="noStrike">
              <a:solidFill>
                <a:schemeClr val="dk1"/>
              </a:solidFill>
              <a:effectLst/>
              <a:latin typeface="+mn-lt"/>
              <a:ea typeface="+mn-ea"/>
              <a:cs typeface="+mn-cs"/>
            </a:rPr>
            <a:t>LIHTC Operating</a:t>
          </a:r>
          <a:r>
            <a:rPr lang="en-US" sz="1400" b="1" i="0" u="none" strike="noStrike" baseline="0">
              <a:solidFill>
                <a:schemeClr val="dk1"/>
              </a:solidFill>
              <a:effectLst/>
              <a:latin typeface="+mn-lt"/>
              <a:ea typeface="+mn-ea"/>
              <a:cs typeface="+mn-cs"/>
            </a:rPr>
            <a:t> Pro Forma </a:t>
          </a:r>
        </a:p>
        <a:p>
          <a:r>
            <a:rPr lang="en-US" sz="1100" b="1" i="0" u="none" strike="noStrike">
              <a:solidFill>
                <a:schemeClr val="dk1"/>
              </a:solidFill>
              <a:effectLst/>
              <a:latin typeface="+mn-lt"/>
              <a:ea typeface="+mn-ea"/>
              <a:cs typeface="+mn-cs"/>
            </a:rPr>
            <a:t>Instructions:</a:t>
          </a:r>
        </a:p>
        <a:p>
          <a:pPr marL="0" marR="0" indent="0" defTabSz="914400" eaLnBrk="1" fontAlgn="auto" latinLnBrk="0" hangingPunct="1">
            <a:lnSpc>
              <a:spcPct val="100000"/>
            </a:lnSpc>
            <a:spcBef>
              <a:spcPts val="0"/>
            </a:spcBef>
            <a:spcAft>
              <a:spcPts val="0"/>
            </a:spcAft>
            <a:buClrTx/>
            <a:buSzTx/>
            <a:buFontTx/>
            <a:buNone/>
            <a:tabLst/>
            <a:defRPr/>
          </a:pPr>
          <a:r>
            <a:rPr lang="en-US" sz="1100" b="0" i="0">
              <a:solidFill>
                <a:schemeClr val="dk1"/>
              </a:solidFill>
              <a:effectLst/>
              <a:latin typeface="+mn-lt"/>
              <a:ea typeface="+mn-ea"/>
              <a:cs typeface="+mn-cs"/>
            </a:rPr>
            <a:t>• </a:t>
          </a:r>
          <a:r>
            <a:rPr lang="en-US" sz="1100" b="0" i="0" u="none" strike="noStrike">
              <a:solidFill>
                <a:schemeClr val="dk1"/>
              </a:solidFill>
              <a:effectLst/>
              <a:latin typeface="+mn-lt"/>
              <a:ea typeface="+mn-ea"/>
              <a:cs typeface="+mn-cs"/>
            </a:rPr>
            <a:t>Complete all 15 years of the pro forma.  Cells shaded green are</a:t>
          </a:r>
          <a:r>
            <a:rPr lang="en-US" sz="1100" b="0" i="0" u="none" strike="noStrike" baseline="0">
              <a:solidFill>
                <a:schemeClr val="dk1"/>
              </a:solidFill>
              <a:effectLst/>
              <a:latin typeface="+mn-lt"/>
              <a:ea typeface="+mn-ea"/>
              <a:cs typeface="+mn-cs"/>
            </a:rPr>
            <a:t> input cells.  All others will autopopulate.</a:t>
          </a:r>
          <a:endParaRPr lang="en-US" sz="1100" b="0" i="0" u="none" strike="noStrike">
            <a:solidFill>
              <a:schemeClr val="dk1"/>
            </a:solidFill>
            <a:effectLst/>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US" sz="1100" b="0" i="0" u="none" strike="noStrike">
              <a:solidFill>
                <a:schemeClr val="dk1"/>
              </a:solidFill>
              <a:effectLst/>
              <a:latin typeface="+mn-lt"/>
              <a:ea typeface="+mn-ea"/>
              <a:cs typeface="+mn-cs"/>
            </a:rPr>
            <a:t>• Do not include any income from rent subsidies or operating subsidies.</a:t>
          </a:r>
        </a:p>
        <a:p>
          <a:pPr marL="0" marR="0" indent="0" defTabSz="914400" eaLnBrk="1" fontAlgn="auto" latinLnBrk="0" hangingPunct="1">
            <a:lnSpc>
              <a:spcPct val="100000"/>
            </a:lnSpc>
            <a:spcBef>
              <a:spcPts val="0"/>
            </a:spcBef>
            <a:spcAft>
              <a:spcPts val="0"/>
            </a:spcAft>
            <a:buClrTx/>
            <a:buSzTx/>
            <a:buFontTx/>
            <a:buNone/>
            <a:tabLst/>
            <a:defRPr/>
          </a:pPr>
          <a:r>
            <a:rPr lang="en-US" sz="1100" b="0" i="0" u="none" strike="noStrike">
              <a:solidFill>
                <a:schemeClr val="dk1"/>
              </a:solidFill>
              <a:effectLst/>
              <a:latin typeface="+mn-lt"/>
              <a:ea typeface="+mn-ea"/>
              <a:cs typeface="+mn-cs"/>
            </a:rPr>
            <a:t>• Do not include any income from commercial space.  </a:t>
          </a:r>
        </a:p>
        <a:p>
          <a:pPr marL="0" marR="0" indent="0" defTabSz="914400" eaLnBrk="1" fontAlgn="auto" latinLnBrk="0" hangingPunct="1">
            <a:lnSpc>
              <a:spcPct val="100000"/>
            </a:lnSpc>
            <a:spcBef>
              <a:spcPts val="0"/>
            </a:spcBef>
            <a:spcAft>
              <a:spcPts val="0"/>
            </a:spcAft>
            <a:buClrTx/>
            <a:buSzTx/>
            <a:buFontTx/>
            <a:buNone/>
            <a:tabLst/>
            <a:defRPr/>
          </a:pPr>
          <a:r>
            <a:rPr lang="en-US" sz="1100" b="0" i="0" u="none" strike="noStrike">
              <a:solidFill>
                <a:schemeClr val="dk1"/>
              </a:solidFill>
              <a:effectLst/>
              <a:latin typeface="+mn-lt"/>
              <a:ea typeface="+mn-ea"/>
              <a:cs typeface="+mn-cs"/>
            </a:rPr>
            <a:t>• Only include the income set-asides commited to on the LIHTC scoring sheet, even if these are not the most restrictive.   </a:t>
          </a:r>
        </a:p>
        <a:p>
          <a:pPr marL="0" marR="0" indent="0" defTabSz="914400" eaLnBrk="1" fontAlgn="auto" latinLnBrk="0" hangingPunct="1">
            <a:lnSpc>
              <a:spcPct val="100000"/>
            </a:lnSpc>
            <a:spcBef>
              <a:spcPts val="0"/>
            </a:spcBef>
            <a:spcAft>
              <a:spcPts val="0"/>
            </a:spcAft>
            <a:buClrTx/>
            <a:buSzTx/>
            <a:buFontTx/>
            <a:buNone/>
            <a:tabLst/>
            <a:defRPr/>
          </a:pPr>
          <a:r>
            <a:rPr lang="en-US" sz="1100" b="0" i="0" u="none" strike="noStrike">
              <a:solidFill>
                <a:schemeClr val="dk1"/>
              </a:solidFill>
              <a:effectLst/>
              <a:latin typeface="+mn-lt"/>
              <a:ea typeface="+mn-ea"/>
              <a:cs typeface="+mn-cs"/>
            </a:rPr>
            <a:t>• Operating Expenses should not include the cost of services for Supportive Housing.</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16</xdr:col>
      <xdr:colOff>0</xdr:colOff>
      <xdr:row>33</xdr:row>
      <xdr:rowOff>0</xdr:rowOff>
    </xdr:from>
    <xdr:to>
      <xdr:col>16</xdr:col>
      <xdr:colOff>304800</xdr:colOff>
      <xdr:row>34</xdr:row>
      <xdr:rowOff>114300</xdr:rowOff>
    </xdr:to>
    <xdr:sp macro="" textlink="">
      <xdr:nvSpPr>
        <xdr:cNvPr id="17409" name="avatar">
          <a:extLst>
            <a:ext uri="{FF2B5EF4-FFF2-40B4-BE49-F238E27FC236}">
              <a16:creationId xmlns:a16="http://schemas.microsoft.com/office/drawing/2014/main" id="{95BFBAFA-1BF5-4382-B464-971CE82F9770}"/>
            </a:ext>
          </a:extLst>
        </xdr:cNvPr>
        <xdr:cNvSpPr>
          <a:spLocks noChangeAspect="1" noChangeArrowheads="1"/>
        </xdr:cNvSpPr>
      </xdr:nvSpPr>
      <xdr:spPr bwMode="auto">
        <a:xfrm>
          <a:off x="9417050" y="6337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tinos\taxcred\MASTERS\Application\2014%20Application\e3_combined_funders_forms_201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rm 1A"/>
      <sheetName val="Form 1B"/>
      <sheetName val="Under_the_Hood"/>
      <sheetName val="Form 1C"/>
      <sheetName val="Form 1D"/>
      <sheetName val="Form 2A (Rural-NC)"/>
      <sheetName val="Form 2A (Rural-Rehab)"/>
      <sheetName val="Form 2B (Urban-NC)"/>
      <sheetName val="Form 2B (Urban-Rehab)"/>
      <sheetName val="Form 4"/>
      <sheetName val="Form 5"/>
      <sheetName val="Form 6A"/>
      <sheetName val="Form 6B"/>
      <sheetName val="Form 6C"/>
      <sheetName val="Form 6D"/>
      <sheetName val="Form 6E"/>
      <sheetName val="Form 7"/>
      <sheetName val="Form 8A "/>
      <sheetName val="Form 8B"/>
      <sheetName val="Form 8C"/>
      <sheetName val="ProForma At-A-Glance"/>
      <sheetName val="Form 8D"/>
      <sheetName val="Form 8E"/>
      <sheetName val="Form 9A"/>
      <sheetName val="Form 9B"/>
      <sheetName val="Form 9C"/>
      <sheetName val="Form 9D"/>
      <sheetName val="Form 9E"/>
      <sheetName val="Form 10"/>
      <sheetName val="Form 11"/>
      <sheetName val="LIHTC_ScoringLists"/>
      <sheetName val="HTF Rollup"/>
      <sheetName val="ESDS-UnderTheHood"/>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0BC9D07-6E42-4348-A177-784A5B3E1E82}" name="Table1" displayName="Table1" ref="B96:C119" totalsRowShown="0" headerRowDxfId="62" headerRowCellStyle="Normal 3">
  <tableColumns count="2">
    <tableColumn id="1" xr3:uid="{44967828-F2C8-4D87-A895-1D7BE5DECE02}" name="Selected Value" dataDxfId="61" dataCellStyle="Normal_LIHTC Allocation scoring synopsis"/>
    <tableColumn id="2" xr3:uid="{54F69FC3-5B75-4A65-8E50-F3D528745F94}" name="Points" dataDxfId="60" dataCellStyle="Normal 3"/>
  </tableColumns>
  <tableStyleInfo name="Table Style 1"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2A7872A2-5EEE-4159-AF9F-D5CF7B728AE8}" name="Table10" displayName="Table10" ref="B252:B255" totalsRowShown="0" headerRowDxfId="34" headerRowCellStyle="Normal_LIHTC Allocation scoring synopsis">
  <tableColumns count="1">
    <tableColumn id="1" xr3:uid="{AC26CCC1-8179-4863-A616-7BA300437A08}" name="Select Location"/>
  </tableColumns>
  <tableStyleInfo name="Table Style 1"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1EE2D851-0354-4E27-BCDA-0BF65E1C5930}" name="jcMetroList" displayName="jcMetroList" ref="B315:B337" totalsRowShown="0" headerRowDxfId="33" dataDxfId="32" headerRowCellStyle="Normal_LIHTC Allocation scoring synopsis" dataCellStyle="Normal_LIHTC Allocation scoring synopsis">
  <sortState xmlns:xlrd2="http://schemas.microsoft.com/office/spreadsheetml/2017/richdata2" ref="B316:B337">
    <sortCondition ref="B315:B337"/>
  </sortState>
  <tableColumns count="1">
    <tableColumn id="1" xr3:uid="{581E2F58-8902-4C5D-AB09-E429B9EA0720}" name="jcMetroList" dataDxfId="31" dataCellStyle="Normal_LIHTC Allocation scoring synopsis"/>
  </tableColumns>
  <tableStyleInfo name="Table Style 1"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A34235FA-E510-419B-8894-E0F50B298935}" name="jcNonMetroList" displayName="jcNonMetroList" ref="B339:B368" totalsRowShown="0" headerRowDxfId="30" dataDxfId="29" headerRowCellStyle="Normal_LIHTC Allocation scoring synopsis" dataCellStyle="Normal_LIHTC Allocation scoring synopsis">
  <sortState xmlns:xlrd2="http://schemas.microsoft.com/office/spreadsheetml/2017/richdata2" ref="B340:B368">
    <sortCondition ref="B339:B368"/>
  </sortState>
  <tableColumns count="1">
    <tableColumn id="1" xr3:uid="{9DDE9D9D-B3F3-4588-AD1D-0072D0CFD8B5}" name="jcNonMetroList" dataDxfId="28" dataCellStyle="Normal_LIHTC Allocation scoring synopsis"/>
  </tableColumns>
  <tableStyleInfo name="Table Style 1"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B5A51BA1-301A-47CC-A2A8-2821FA48ADF8}" name="jcLookup" displayName="jcLookup" ref="B257:C261" totalsRowShown="0" headerRowDxfId="27" headerRowCellStyle="Normal 3">
  <tableColumns count="2">
    <tableColumn id="1" xr3:uid="{69A6C8E9-BE40-4A59-98A9-611496FFFBFA}" name="LocationList"/>
    <tableColumn id="2" xr3:uid="{051C3900-5342-403D-A842-57EE8AC97F33}" name="jcLookup" dataDxfId="26" dataCellStyle="Normal 3"/>
  </tableColumns>
  <tableStyleInfo name="Table Style 1"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533D8F8-EBD5-4559-AA99-413BF61E8918}" name="jcIneligibleList" displayName="jcIneligibleList" ref="B370:B371" totalsRowShown="0" headerRowDxfId="25" dataDxfId="24" headerRowCellStyle="Normal_LIHTC Allocation scoring synopsis" dataCellStyle="Normal_LIHTC Allocation scoring synopsis">
  <tableColumns count="1">
    <tableColumn id="1" xr3:uid="{44A4CE99-4A4F-424A-ADAC-0042425BC09D}" name="jcIneligibleList" dataDxfId="23" dataCellStyle="Normal_LIHTC Allocation scoring synopsis"/>
  </tableColumns>
  <tableStyleInfo name="Table Style 1"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4763384F-46C3-4A42-A096-EE9952496676}" name="Table15" displayName="Table15" ref="B263:B313" totalsRowShown="0" headerRowDxfId="22" dataDxfId="21" headerRowCellStyle="Normal_LIHTC Allocation scoring synopsis" dataCellStyle="Normal 3">
  <tableColumns count="1">
    <tableColumn id="1" xr3:uid="{523EB65D-DC91-42F6-8EED-C9830608C1DF}" name="jcListAll" dataDxfId="20" dataCellStyle="Normal 3"/>
  </tableColumns>
  <tableStyleInfo name="Table Style 1"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F769631F-0BC3-4715-A044-B495531F56FD}" name="TDC_limits" displayName="TDC_limits" ref="C380:H385" totalsRowShown="0" headerRowDxfId="19" dataDxfId="18" headerRowCellStyle="Normal 3" dataCellStyle="Normal 3">
  <autoFilter ref="C380:H385" xr:uid="{F769631F-0BC3-4715-A044-B495531F56FD}"/>
  <tableColumns count="6">
    <tableColumn id="1" xr3:uid="{6D5D5B03-D3B1-438C-97B1-A5091D788C94}" name="Limit" dataDxfId="17" dataCellStyle="Normal 3"/>
    <tableColumn id="2" xr3:uid="{C85A5CDC-109F-4850-813B-182F299C78BF}" name="Studio" dataDxfId="16" dataCellStyle="Normal 3"/>
    <tableColumn id="3" xr3:uid="{3E9352F2-C968-4E8B-98C1-8B1782E579B6}" name="One_Bdrm" dataDxfId="15" dataCellStyle="Normal 3"/>
    <tableColumn id="4" xr3:uid="{0238EC5E-26B8-4930-AF9A-383C1CFCA73D}" name="Two_Bdrm" dataDxfId="14" dataCellStyle="Normal 3"/>
    <tableColumn id="5" xr3:uid="{2D844241-F601-49DB-839F-4FA9542BD6D4}" name="Three_Bdrm" dataDxfId="13" dataCellStyle="Normal 3"/>
    <tableColumn id="6" xr3:uid="{36D63D09-6759-4B32-B765-BC40E5D7A137}" name="Four+Bdrm" dataDxfId="12" dataCellStyle="Normal 3"/>
  </tableColumns>
  <tableStyleInfo name="Table Style 1"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621744D2-9DDD-4B64-8B6F-800DC6A72C7C}" name="Table2022" displayName="Table2022" ref="C398:H403" totalsRowShown="0" headerRowDxfId="11" dataDxfId="10" headerRowCellStyle="Normal 3" dataCellStyle="Normal 3">
  <autoFilter ref="C398:H403" xr:uid="{621744D2-9DDD-4B64-8B6F-800DC6A72C7C}"/>
  <tableColumns count="6">
    <tableColumn id="1" xr3:uid="{F4C7DBFC-A2E5-40A5-B057-6B96F1C5E577}" name="Limit" dataDxfId="9" dataCellStyle="Normal 3"/>
    <tableColumn id="2" xr3:uid="{FFEB6A66-A857-48EA-B9F3-D4F5C3C482B3}" name="Studio" dataDxfId="8" dataCellStyle="Normal 3"/>
    <tableColumn id="3" xr3:uid="{AA06216D-E71A-4ED1-9E29-E3D2BA1542B5}" name="One_Bdrm" dataDxfId="7" dataCellStyle="Normal 3"/>
    <tableColumn id="4" xr3:uid="{C74C43AD-8FB0-402F-A613-1AD5326D7898}" name="Two_Bdrm" dataDxfId="6" dataCellStyle="Normal 3"/>
    <tableColumn id="5" xr3:uid="{F9F75209-D1A1-404A-8864-0E7B884351FE}" name="Three_Bdrm" dataDxfId="5" dataCellStyle="Normal 3"/>
    <tableColumn id="6" xr3:uid="{7DD76D2A-2C54-4942-9058-C74ABB349135}" name="Four+Bdrm" dataDxfId="4" dataCellStyle="Normal 3"/>
  </tableColumns>
  <tableStyleInfo name="Table Style 1"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1D6378D8-D1AA-40AD-BECD-6388C794AB71}" name="LIH_SetAsideLookup" displayName="LIH_SetAsideLookup" ref="B1:C41" totalsRowShown="0">
  <tableColumns count="2">
    <tableColumn id="1" xr3:uid="{2004B84C-2D6F-4FA6-B2C9-6FFA177A1A71}" name="CountyList"/>
    <tableColumn id="2" xr3:uid="{D7F4FB6A-FAC8-463F-98DD-5074D5602271}" name="SetAsideLookup"/>
  </tableColumns>
  <tableStyleInfo name="Table Style 1"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0B4347C7-E656-41B2-99B0-1E32D70A7626}" name="L_IncomeList" displayName="L_IncomeList" ref="B63:B81" totalsRowShown="0">
  <tableColumns count="1">
    <tableColumn id="1" xr3:uid="{0358BC9F-DCA0-4C7A-BBCD-E942E8A6CEF3}" name="L_IncomeList"/>
  </tableColumns>
  <tableStyleInfo name="Table Style 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3683773-DEEF-4933-8E32-BD718F247353}" name="Table2" displayName="Table2" ref="B121:C124" totalsRowShown="0" headerRowDxfId="59" headerRowCellStyle="Normal 3">
  <tableColumns count="2">
    <tableColumn id="1" xr3:uid="{CE79795B-F829-48AF-B969-86B6C5E499A1}" name="Selected Value" dataDxfId="58" dataCellStyle="Normal_LIHTC Allocation scoring synopsis"/>
    <tableColumn id="2" xr3:uid="{396B2648-CC71-4A9A-84B8-F3B440AF730F}" name="Points" dataDxfId="57" dataCellStyle="Normal 3"/>
  </tableColumns>
  <tableStyleInfo name="Table Style 1"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04F796B4-4E07-4902-8D46-AE0DA2792BE0}" name="H_IncomeList" displayName="H_IncomeList" ref="B43:B61" totalsRowShown="0">
  <tableColumns count="1">
    <tableColumn id="1" xr3:uid="{C70A6AFA-0907-4454-B00F-0DA8A89688FA}" name="H_IncomeList"/>
  </tableColumns>
  <tableStyleInfo name="Table Style 1"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C795AB13-8F52-41D6-BA02-15564EF4FB32}" name="IncomeList" displayName="IncomeList" ref="B83:C119" totalsRowShown="0">
  <autoFilter ref="B83:C119" xr:uid="{C795AB13-8F52-41D6-BA02-15564EF4FB32}"/>
  <tableColumns count="2">
    <tableColumn id="1" xr3:uid="{566D244D-1BA0-4BDF-99F4-3C02ACC3D82E}" name="Income List"/>
    <tableColumn id="2" xr3:uid="{5FF5B210-B092-4569-99E9-2A26942108B5}" name="Points"/>
  </tableColumns>
  <tableStyleInfo name="Table Style 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C09305DD-5875-48DA-BCFA-CA49A170C7A3}" name="Table3" displayName="Table3" ref="B127:C129" totalsRowShown="0" headerRowDxfId="56" headerRowCellStyle="Normal 3">
  <tableColumns count="2">
    <tableColumn id="1" xr3:uid="{2491308F-3FB1-4EE5-BFDD-DF65CFD68B5F}" name="Selected Value" dataDxfId="55" dataCellStyle="Normal_LIHTC Allocation scoring synopsis"/>
    <tableColumn id="2" xr3:uid="{5190AC0A-8622-4B2C-93FB-158914B68BE1}" name="Points" dataDxfId="54" dataCellStyle="Normal 3"/>
  </tableColumns>
  <tableStyleInfo name="Table Style 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B6C19391-0F7E-4C19-A710-4558499518BD}" name="Table4" displayName="Table4" ref="B132:C140" totalsRowShown="0" headerRowDxfId="53" headerRowCellStyle="Normal 3">
  <tableColumns count="2">
    <tableColumn id="1" xr3:uid="{54608B1A-93F7-42DF-BD72-220A75DC4CD1}" name="Selected Value" dataDxfId="52" dataCellStyle="Normal_LIHTC Allocation scoring synopsis"/>
    <tableColumn id="2" xr3:uid="{CCB4AA33-A351-4D29-B06B-10A09DDC3FA4}" name="Points" dataDxfId="51" dataCellStyle="Normal 3"/>
  </tableColumns>
  <tableStyleInfo name="Table Style 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4AB031C8-50F1-4403-9D39-73E7A1989CEC}" name="Table5" displayName="Table5" ref="B152:C165" totalsRowShown="0" headerRowDxfId="50" headerRowCellStyle="Normal 3">
  <tableColumns count="2">
    <tableColumn id="1" xr3:uid="{C5250A04-D6EB-49CE-8448-3EBE279B2253}" name="Selected Value" dataDxfId="49" dataCellStyle="Normal_LIHTC Allocation scoring synopsis"/>
    <tableColumn id="2" xr3:uid="{CC994703-4C2A-43BA-B6C7-6477E077FBF0}" name="Points" dataDxfId="48" dataCellStyle="Normal 3"/>
  </tableColumns>
  <tableStyleInfo name="Table Style 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9F74AEF-090F-4128-90E6-1D52AC9775DE}" name="Table6" displayName="Table6" ref="B194:C201" totalsRowShown="0" headerRowDxfId="47" headerRowCellStyle="Normal 3">
  <tableColumns count="2">
    <tableColumn id="1" xr3:uid="{254D6489-5887-444D-8068-829C4C6BED16}" name="Selected Value" dataDxfId="46" dataCellStyle="Normal_LIHTC Allocation scoring synopsis"/>
    <tableColumn id="2" xr3:uid="{D4426600-E81A-4AA5-8373-B39C7C4C16E9}" name="Points" dataDxfId="45" dataCellStyle="Normal 3"/>
  </tableColumns>
  <tableStyleInfo name="Table Style 1"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961913C6-9B29-43A9-9011-E4FA15E8F98E}" name="Table7" displayName="Table7" ref="B214:C230" totalsRowShown="0" headerRowDxfId="44" headerRowCellStyle="Normal 3">
  <tableColumns count="2">
    <tableColumn id="1" xr3:uid="{06F09A6E-BF70-44AF-8705-82ED4D2D8054}" name="Selected Value" dataDxfId="43" dataCellStyle="Normal_LIHTC Allocation scoring synopsis"/>
    <tableColumn id="2" xr3:uid="{69F5B2A0-2BD3-4428-AC6C-00DCAF03CF61}" name="Points" dataDxfId="42" dataCellStyle="Normal 3"/>
  </tableColumns>
  <tableStyleInfo name="Table Style 1"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373AEC24-FA0D-4B3A-98D2-C70C484DAAAB}" name="Table8" displayName="Table8" ref="B233:C237" totalsRowShown="0" headerRowDxfId="41" headerRowCellStyle="Normal 3">
  <tableColumns count="2">
    <tableColumn id="1" xr3:uid="{E99378E5-F7D5-49C6-9CB2-33044C486FDB}" name="Selected Value" dataDxfId="40" dataCellStyle="Normal_LIHTC Allocation scoring synopsis"/>
    <tableColumn id="2" xr3:uid="{2436DFB5-C360-4889-8BDB-134C45E65E7B}" name="Points" dataDxfId="39" dataCellStyle="Normal 3"/>
  </tableColumns>
  <tableStyleInfo name="Table Style 1"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31382352-8A40-4D1D-8EA2-A4D8754A74CE}" name="Table9" displayName="Table9" ref="B142:D150" totalsRowShown="0" headerRowDxfId="38" headerRowCellStyle="Normal 3">
  <tableColumns count="3">
    <tableColumn id="1" xr3:uid="{49DEDCCF-CE06-4741-BAD7-57754703DE22}" name="Selected Value" dataDxfId="37" dataCellStyle="Normal_LIHTC Allocation scoring synopsis"/>
    <tableColumn id="2" xr3:uid="{6F2CB01A-09C0-4FA8-92BA-66403021860B}" name="Area Targeted by Local Jurisdiction Points" dataDxfId="36" dataCellStyle="Normal 3"/>
    <tableColumn id="3" xr3:uid="{24431512-4EA9-4586-A7E0-F378F19CB6F1}" name="CRP Points" dataDxfId="35" dataCellStyle="Normal 3"/>
  </tableColumns>
  <tableStyleInfo name="Table Style 1"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3.xml.rels><?xml version="1.0" encoding="UTF-8" standalone="yes"?>
<Relationships xmlns="http://schemas.openxmlformats.org/package/2006/relationships"><Relationship Id="rId8" Type="http://schemas.openxmlformats.org/officeDocument/2006/relationships/table" Target="../tables/table7.xml"/><Relationship Id="rId13" Type="http://schemas.openxmlformats.org/officeDocument/2006/relationships/table" Target="../tables/table12.xml"/><Relationship Id="rId18" Type="http://schemas.openxmlformats.org/officeDocument/2006/relationships/table" Target="../tables/table17.xml"/><Relationship Id="rId3" Type="http://schemas.openxmlformats.org/officeDocument/2006/relationships/table" Target="../tables/table2.xml"/><Relationship Id="rId7" Type="http://schemas.openxmlformats.org/officeDocument/2006/relationships/table" Target="../tables/table6.xml"/><Relationship Id="rId12" Type="http://schemas.openxmlformats.org/officeDocument/2006/relationships/table" Target="../tables/table11.xml"/><Relationship Id="rId17" Type="http://schemas.openxmlformats.org/officeDocument/2006/relationships/table" Target="../tables/table16.xml"/><Relationship Id="rId2" Type="http://schemas.openxmlformats.org/officeDocument/2006/relationships/table" Target="../tables/table1.xml"/><Relationship Id="rId16" Type="http://schemas.openxmlformats.org/officeDocument/2006/relationships/table" Target="../tables/table15.xml"/><Relationship Id="rId1" Type="http://schemas.openxmlformats.org/officeDocument/2006/relationships/printerSettings" Target="../printerSettings/printerSettings2.bin"/><Relationship Id="rId6" Type="http://schemas.openxmlformats.org/officeDocument/2006/relationships/table" Target="../tables/table5.xml"/><Relationship Id="rId11" Type="http://schemas.openxmlformats.org/officeDocument/2006/relationships/table" Target="../tables/table10.xml"/><Relationship Id="rId5" Type="http://schemas.openxmlformats.org/officeDocument/2006/relationships/table" Target="../tables/table4.xml"/><Relationship Id="rId15" Type="http://schemas.openxmlformats.org/officeDocument/2006/relationships/table" Target="../tables/table14.xml"/><Relationship Id="rId10" Type="http://schemas.openxmlformats.org/officeDocument/2006/relationships/table" Target="../tables/table9.xml"/><Relationship Id="rId4" Type="http://schemas.openxmlformats.org/officeDocument/2006/relationships/table" Target="../tables/table3.xml"/><Relationship Id="rId9" Type="http://schemas.openxmlformats.org/officeDocument/2006/relationships/table" Target="../tables/table8.xml"/><Relationship Id="rId14" Type="http://schemas.openxmlformats.org/officeDocument/2006/relationships/table" Target="../tables/table13.xml"/></Relationships>
</file>

<file path=xl/worksheets/_rels/sheet4.xml.rels><?xml version="1.0" encoding="UTF-8" standalone="yes"?>
<Relationships xmlns="http://schemas.openxmlformats.org/package/2006/relationships"><Relationship Id="rId3" Type="http://schemas.openxmlformats.org/officeDocument/2006/relationships/table" Target="../tables/table20.xml"/><Relationship Id="rId2" Type="http://schemas.openxmlformats.org/officeDocument/2006/relationships/table" Target="../tables/table19.xml"/><Relationship Id="rId1" Type="http://schemas.openxmlformats.org/officeDocument/2006/relationships/table" Target="../tables/table18.xml"/><Relationship Id="rId4" Type="http://schemas.openxmlformats.org/officeDocument/2006/relationships/table" Target="../tables/table2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3.bin"/><Relationship Id="rId1" Type="http://schemas.openxmlformats.org/officeDocument/2006/relationships/hyperlink" Target="https://www.wshfc.org/Managers/Map.aspx" TargetMode="External"/><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B1:O246"/>
  <sheetViews>
    <sheetView showGridLines="0" topLeftCell="A69" zoomScale="120" zoomScaleNormal="120" workbookViewId="0">
      <selection activeCell="P115" sqref="P115"/>
    </sheetView>
  </sheetViews>
  <sheetFormatPr defaultColWidth="8.85546875" defaultRowHeight="14.45"/>
  <cols>
    <col min="1" max="1" width="1.5703125" style="86" customWidth="1"/>
    <col min="2" max="2" width="4.42578125" style="86" customWidth="1"/>
    <col min="3" max="3" width="2.140625" style="86" customWidth="1"/>
    <col min="4" max="4" width="2.85546875" style="86" customWidth="1"/>
    <col min="5" max="5" width="10.5703125" style="86" customWidth="1"/>
    <col min="6" max="6" width="8.85546875" style="86" customWidth="1"/>
    <col min="7" max="7" width="10.85546875" style="86" customWidth="1"/>
    <col min="8" max="8" width="7.28515625" style="86" customWidth="1"/>
    <col min="9" max="9" width="9.28515625" style="86" customWidth="1"/>
    <col min="10" max="10" width="7.42578125" style="86" customWidth="1"/>
    <col min="11" max="11" width="15.42578125" style="86" customWidth="1"/>
    <col min="12" max="12" width="12" style="86" bestFit="1" customWidth="1"/>
    <col min="13" max="13" width="10.7109375" style="86" customWidth="1"/>
    <col min="14" max="14" width="3.28515625" style="86" customWidth="1"/>
    <col min="15" max="16384" width="8.85546875" style="86"/>
  </cols>
  <sheetData>
    <row r="1" spans="2:14" ht="18">
      <c r="B1" s="600" t="s">
        <v>0</v>
      </c>
      <c r="C1" s="600"/>
      <c r="D1" s="600"/>
      <c r="E1" s="600"/>
      <c r="F1" s="600"/>
      <c r="G1" s="600"/>
      <c r="H1" s="600"/>
      <c r="I1" s="600"/>
      <c r="J1" s="600"/>
      <c r="K1" s="600"/>
      <c r="L1" s="600"/>
      <c r="M1" s="600"/>
    </row>
    <row r="2" spans="2:14">
      <c r="B2" s="87"/>
      <c r="C2" s="87"/>
      <c r="D2" s="87"/>
      <c r="E2" s="87"/>
      <c r="F2" s="87"/>
      <c r="G2" s="87"/>
      <c r="H2" s="87"/>
      <c r="I2" s="87"/>
      <c r="J2" s="87"/>
      <c r="K2" s="87"/>
      <c r="L2" s="87"/>
      <c r="M2" s="87"/>
    </row>
    <row r="3" spans="2:14" ht="4.5" customHeight="1">
      <c r="B3" s="604" t="s">
        <v>1</v>
      </c>
      <c r="C3" s="605"/>
      <c r="D3" s="605"/>
      <c r="E3" s="605"/>
      <c r="F3" s="605"/>
      <c r="G3" s="605"/>
      <c r="H3" s="605"/>
      <c r="I3" s="605"/>
      <c r="J3" s="605"/>
      <c r="K3" s="605"/>
      <c r="L3" s="605"/>
      <c r="M3" s="606"/>
    </row>
    <row r="4" spans="2:14">
      <c r="B4" s="607"/>
      <c r="C4" s="608"/>
      <c r="D4" s="608"/>
      <c r="E4" s="608"/>
      <c r="F4" s="608"/>
      <c r="G4" s="608"/>
      <c r="H4" s="608"/>
      <c r="I4" s="608"/>
      <c r="J4" s="608"/>
      <c r="K4" s="608"/>
      <c r="L4" s="608"/>
      <c r="M4" s="609"/>
    </row>
    <row r="5" spans="2:14">
      <c r="B5" s="607"/>
      <c r="C5" s="608"/>
      <c r="D5" s="608"/>
      <c r="E5" s="608"/>
      <c r="F5" s="608"/>
      <c r="G5" s="608"/>
      <c r="H5" s="608"/>
      <c r="I5" s="608"/>
      <c r="J5" s="608"/>
      <c r="K5" s="608"/>
      <c r="L5" s="608"/>
      <c r="M5" s="609"/>
    </row>
    <row r="6" spans="2:14">
      <c r="B6" s="607"/>
      <c r="C6" s="608"/>
      <c r="D6" s="608"/>
      <c r="E6" s="608"/>
      <c r="F6" s="608"/>
      <c r="G6" s="608"/>
      <c r="H6" s="608"/>
      <c r="I6" s="608"/>
      <c r="J6" s="608"/>
      <c r="K6" s="608"/>
      <c r="L6" s="608"/>
      <c r="M6" s="609"/>
    </row>
    <row r="7" spans="2:14">
      <c r="B7" s="607"/>
      <c r="C7" s="608"/>
      <c r="D7" s="608"/>
      <c r="E7" s="608"/>
      <c r="F7" s="608"/>
      <c r="G7" s="608"/>
      <c r="H7" s="608"/>
      <c r="I7" s="608"/>
      <c r="J7" s="608"/>
      <c r="K7" s="608"/>
      <c r="L7" s="608"/>
      <c r="M7" s="609"/>
    </row>
    <row r="8" spans="2:14">
      <c r="B8" s="607"/>
      <c r="C8" s="608"/>
      <c r="D8" s="608"/>
      <c r="E8" s="608"/>
      <c r="F8" s="608"/>
      <c r="G8" s="608"/>
      <c r="H8" s="608"/>
      <c r="I8" s="608"/>
      <c r="J8" s="608"/>
      <c r="K8" s="608"/>
      <c r="L8" s="608"/>
      <c r="M8" s="609"/>
    </row>
    <row r="9" spans="2:14">
      <c r="B9" s="607"/>
      <c r="C9" s="608"/>
      <c r="D9" s="608"/>
      <c r="E9" s="608"/>
      <c r="F9" s="608"/>
      <c r="G9" s="608"/>
      <c r="H9" s="608"/>
      <c r="I9" s="608"/>
      <c r="J9" s="608"/>
      <c r="K9" s="608"/>
      <c r="L9" s="608"/>
      <c r="M9" s="609"/>
    </row>
    <row r="10" spans="2:14">
      <c r="B10" s="610"/>
      <c r="C10" s="611"/>
      <c r="D10" s="611"/>
      <c r="E10" s="611"/>
      <c r="F10" s="611"/>
      <c r="G10" s="611"/>
      <c r="H10" s="611"/>
      <c r="I10" s="611"/>
      <c r="J10" s="611"/>
      <c r="K10" s="611"/>
      <c r="L10" s="611"/>
      <c r="M10" s="612"/>
    </row>
    <row r="11" spans="2:14" ht="7.5" customHeight="1">
      <c r="B11" s="88"/>
      <c r="C11" s="88"/>
      <c r="D11" s="88"/>
      <c r="E11" s="88"/>
      <c r="F11" s="88"/>
      <c r="G11" s="88"/>
      <c r="H11" s="88"/>
      <c r="I11" s="88"/>
      <c r="J11" s="88"/>
      <c r="K11" s="88"/>
      <c r="L11" s="88"/>
      <c r="M11" s="89"/>
    </row>
    <row r="12" spans="2:14" ht="15" customHeight="1">
      <c r="B12" s="88"/>
      <c r="C12" s="88"/>
      <c r="D12" s="88"/>
      <c r="E12" s="613"/>
      <c r="F12" s="613"/>
      <c r="G12" s="91"/>
      <c r="H12" s="90"/>
      <c r="I12" s="90"/>
      <c r="L12" s="88"/>
      <c r="M12" s="614" t="s">
        <v>2</v>
      </c>
      <c r="N12" s="92"/>
    </row>
    <row r="13" spans="2:14">
      <c r="E13" s="93"/>
      <c r="F13" s="93"/>
      <c r="G13" s="93"/>
      <c r="L13"/>
      <c r="M13" s="615"/>
    </row>
    <row r="14" spans="2:14">
      <c r="B14" s="94">
        <v>1</v>
      </c>
      <c r="C14" s="95" t="s">
        <v>3</v>
      </c>
      <c r="D14" s="95"/>
      <c r="E14" s="96"/>
      <c r="F14" s="95"/>
      <c r="G14" s="95"/>
      <c r="H14" s="95"/>
      <c r="I14" s="95"/>
      <c r="J14" s="95"/>
      <c r="K14" s="95"/>
      <c r="L14" s="97"/>
      <c r="M14" s="98">
        <f>IFERROR(VLOOKUP(H18,IncomeList[], 2, FALSE), 0)</f>
        <v>0</v>
      </c>
    </row>
    <row r="15" spans="2:14" ht="7.5" customHeight="1">
      <c r="C15" s="94"/>
      <c r="D15" s="94"/>
      <c r="E15" s="94"/>
      <c r="F15" s="94"/>
      <c r="G15" s="94"/>
      <c r="H15" s="94"/>
      <c r="I15" s="94"/>
      <c r="J15" s="94"/>
      <c r="K15" s="94"/>
      <c r="L15" s="99"/>
      <c r="M15" s="94"/>
    </row>
    <row r="16" spans="2:14">
      <c r="C16" s="100" t="s">
        <v>4</v>
      </c>
      <c r="I16" s="101"/>
      <c r="J16" s="94"/>
    </row>
    <row r="17" spans="2:15">
      <c r="D17" s="616" t="str" cm="1">
        <f t="array" ref="D17">IFERROR((_xlfn.IFS(O17="L_IncomeList", "Lower Income", O17="H_IncomeList", "Higher Income")), "")</f>
        <v/>
      </c>
      <c r="E17" s="617"/>
      <c r="F17" s="102" t="s">
        <v>5</v>
      </c>
      <c r="H17" s="788" t="s">
        <v>6</v>
      </c>
      <c r="I17" s="789"/>
      <c r="J17" s="789"/>
      <c r="K17" s="789"/>
      <c r="L17" s="789"/>
      <c r="M17" s="790"/>
      <c r="N17" s="103"/>
      <c r="O17" s="104">
        <f>VLOOKUP(H17,LIH_SetAsideLookup[], 2, FALSE)</f>
        <v>0</v>
      </c>
    </row>
    <row r="18" spans="2:15">
      <c r="E18" s="102" t="s">
        <v>7</v>
      </c>
      <c r="F18" s="102"/>
      <c r="H18" s="791" t="s">
        <v>8</v>
      </c>
      <c r="I18" s="792"/>
      <c r="J18" s="792"/>
      <c r="K18" s="792"/>
      <c r="L18" s="792"/>
      <c r="M18" s="793"/>
    </row>
    <row r="19" spans="2:15">
      <c r="D19" s="105"/>
    </row>
    <row r="20" spans="2:15">
      <c r="E20" s="106" t="s">
        <v>9</v>
      </c>
      <c r="F20" s="107"/>
      <c r="G20" s="107"/>
      <c r="H20" s="107"/>
      <c r="I20" s="107"/>
      <c r="J20" s="107"/>
      <c r="K20" s="107"/>
      <c r="L20" s="107"/>
      <c r="M20" s="108"/>
    </row>
    <row r="21" spans="2:15" ht="28.5" customHeight="1">
      <c r="E21" s="109" t="s">
        <v>10</v>
      </c>
      <c r="F21" s="110"/>
      <c r="G21" s="111" t="s">
        <v>11</v>
      </c>
      <c r="H21" s="110"/>
      <c r="I21" s="111" t="s">
        <v>12</v>
      </c>
      <c r="M21" s="112"/>
    </row>
    <row r="22" spans="2:15">
      <c r="E22" s="68">
        <v>0</v>
      </c>
      <c r="F22" s="113" t="s">
        <v>13</v>
      </c>
      <c r="G22" s="84" t="s">
        <v>14</v>
      </c>
      <c r="H22" s="114" t="s">
        <v>15</v>
      </c>
      <c r="I22" s="63">
        <v>100</v>
      </c>
      <c r="M22" s="112"/>
    </row>
    <row r="23" spans="2:15">
      <c r="E23" s="69">
        <v>0</v>
      </c>
      <c r="F23" s="115" t="s">
        <v>13</v>
      </c>
      <c r="G23" s="85" t="s">
        <v>16</v>
      </c>
      <c r="H23" s="116" t="s">
        <v>15</v>
      </c>
      <c r="I23" s="71">
        <v>0</v>
      </c>
      <c r="M23" s="112"/>
    </row>
    <row r="24" spans="2:15">
      <c r="E24" s="70">
        <v>0</v>
      </c>
      <c r="F24" s="117" t="s">
        <v>13</v>
      </c>
      <c r="G24" s="85" t="s">
        <v>17</v>
      </c>
      <c r="H24" s="116" t="s">
        <v>15</v>
      </c>
      <c r="I24" s="71">
        <v>0</v>
      </c>
      <c r="M24" s="112"/>
    </row>
    <row r="25" spans="2:15">
      <c r="E25" s="69">
        <v>0</v>
      </c>
      <c r="F25" s="115" t="s">
        <v>13</v>
      </c>
      <c r="G25" s="85" t="s">
        <v>18</v>
      </c>
      <c r="H25" s="116" t="s">
        <v>15</v>
      </c>
      <c r="I25" s="71">
        <v>0</v>
      </c>
      <c r="M25" s="112"/>
    </row>
    <row r="26" spans="2:15">
      <c r="E26" s="118"/>
      <c r="F26" s="96"/>
      <c r="G26" s="96"/>
      <c r="H26" s="96"/>
      <c r="I26" s="119">
        <f>SUM(I22:I25)</f>
        <v>100</v>
      </c>
      <c r="J26" s="95" t="s">
        <v>19</v>
      </c>
      <c r="K26" s="96"/>
      <c r="L26" s="96"/>
      <c r="M26" s="120"/>
    </row>
    <row r="27" spans="2:15">
      <c r="I27" s="101"/>
      <c r="J27" s="94"/>
    </row>
    <row r="28" spans="2:15">
      <c r="B28" s="94">
        <v>2</v>
      </c>
      <c r="C28" s="95" t="s">
        <v>20</v>
      </c>
      <c r="D28" s="95"/>
      <c r="E28" s="96"/>
      <c r="F28" s="95"/>
      <c r="G28" s="95"/>
      <c r="H28" s="95"/>
      <c r="I28" s="95"/>
      <c r="J28" s="95"/>
      <c r="K28" s="95"/>
      <c r="L28" s="97"/>
      <c r="M28" s="98">
        <f>VLOOKUP($E$32,Table1[],2, FALSE)</f>
        <v>0</v>
      </c>
    </row>
    <row r="29" spans="2:15" ht="7.5" customHeight="1">
      <c r="C29" s="94"/>
      <c r="D29" s="94"/>
      <c r="E29" s="94"/>
      <c r="F29" s="94"/>
      <c r="G29" s="94"/>
      <c r="H29" s="94"/>
      <c r="I29" s="94"/>
      <c r="J29" s="94"/>
      <c r="K29" s="94"/>
      <c r="L29" s="121"/>
      <c r="M29" s="99"/>
    </row>
    <row r="30" spans="2:15">
      <c r="C30" s="94" t="s">
        <v>21</v>
      </c>
      <c r="D30" s="94"/>
    </row>
    <row r="31" spans="2:15" ht="4.5" customHeight="1">
      <c r="C31" s="94"/>
      <c r="D31" s="94"/>
    </row>
    <row r="32" spans="2:15">
      <c r="E32" s="597" t="s">
        <v>22</v>
      </c>
      <c r="F32" s="599"/>
      <c r="G32" s="99"/>
      <c r="I32" s="122"/>
      <c r="J32" s="123"/>
    </row>
    <row r="33" spans="2:15">
      <c r="E33" s="83"/>
      <c r="F33" s="83"/>
      <c r="G33" s="99"/>
      <c r="I33" s="122"/>
      <c r="J33" s="123"/>
    </row>
    <row r="34" spans="2:15">
      <c r="B34" s="94">
        <v>3</v>
      </c>
      <c r="C34" s="95" t="s">
        <v>23</v>
      </c>
      <c r="D34" s="95"/>
      <c r="E34" s="96"/>
      <c r="F34" s="95"/>
      <c r="G34" s="95"/>
      <c r="H34" s="95"/>
      <c r="I34" s="95"/>
      <c r="J34" s="95"/>
      <c r="K34" s="95"/>
      <c r="L34" s="97"/>
      <c r="M34" s="98" cm="1">
        <f t="array" ref="M34">_xlfn.IFS($O$40&gt;0, $O$40, $O$47&gt;0, $O$47, $O$57&gt;0, $O$57, TRUE, 0)</f>
        <v>0</v>
      </c>
    </row>
    <row r="35" spans="2:15" ht="7.5" customHeight="1">
      <c r="C35" s="94"/>
      <c r="D35" s="94"/>
      <c r="E35" s="94"/>
      <c r="F35" s="94"/>
      <c r="G35" s="94"/>
      <c r="H35" s="94"/>
      <c r="I35" s="94"/>
      <c r="J35" s="94"/>
      <c r="K35" s="94"/>
      <c r="L35" s="94"/>
      <c r="M35" s="94"/>
    </row>
    <row r="36" spans="2:15" ht="15" customHeight="1">
      <c r="C36" s="124" t="s">
        <v>24</v>
      </c>
      <c r="D36" s="125"/>
      <c r="E36" s="125"/>
      <c r="F36" s="125"/>
      <c r="G36" s="125"/>
      <c r="H36" s="125"/>
      <c r="I36" s="125"/>
      <c r="J36" s="125"/>
      <c r="K36" s="125"/>
      <c r="L36" s="125"/>
      <c r="M36" s="125"/>
      <c r="N36" s="110"/>
    </row>
    <row r="37" spans="2:15" ht="15" customHeight="1">
      <c r="C37" s="125"/>
      <c r="D37" s="125"/>
      <c r="E37" s="125"/>
      <c r="F37" s="125"/>
      <c r="G37" s="125"/>
      <c r="H37" s="125"/>
      <c r="I37" s="125"/>
      <c r="J37" s="125"/>
      <c r="K37" s="125"/>
      <c r="L37" s="125"/>
      <c r="M37" s="125"/>
      <c r="N37" s="110"/>
    </row>
    <row r="38" spans="2:15" ht="16.149999999999999" customHeight="1">
      <c r="C38" s="94" t="s">
        <v>25</v>
      </c>
      <c r="D38" s="94"/>
      <c r="E38" s="126"/>
      <c r="F38" s="126"/>
      <c r="G38" s="126"/>
      <c r="H38" s="126"/>
      <c r="I38" s="126"/>
      <c r="J38" s="126"/>
      <c r="K38" s="126"/>
      <c r="L38" s="126"/>
      <c r="M38" s="126"/>
    </row>
    <row r="39" spans="2:15" ht="4.5" customHeight="1">
      <c r="C39" s="94"/>
      <c r="D39" s="94"/>
      <c r="E39" s="126"/>
      <c r="F39" s="126"/>
      <c r="G39" s="126"/>
      <c r="H39" s="126"/>
      <c r="I39" s="126"/>
      <c r="J39" s="126"/>
      <c r="K39" s="126"/>
      <c r="L39" s="126"/>
      <c r="M39" s="126"/>
    </row>
    <row r="40" spans="2:15" ht="16.149999999999999" customHeight="1">
      <c r="E40" s="601" t="s">
        <v>22</v>
      </c>
      <c r="F40" s="602"/>
      <c r="G40" s="602"/>
      <c r="H40" s="602"/>
      <c r="I40" s="602"/>
      <c r="J40" s="602"/>
      <c r="K40" s="602"/>
      <c r="L40" s="602"/>
      <c r="M40" s="603"/>
      <c r="O40" s="104">
        <f>VLOOKUP(E40,Table2[],2, FALSE)</f>
        <v>0</v>
      </c>
    </row>
    <row r="41" spans="2:15" ht="5.25" customHeight="1">
      <c r="E41" s="83"/>
      <c r="F41" s="83"/>
      <c r="G41" s="83"/>
      <c r="H41" s="83"/>
      <c r="I41" s="83"/>
      <c r="J41" s="83"/>
      <c r="K41" s="83"/>
      <c r="L41" s="83"/>
      <c r="M41" s="83"/>
      <c r="O41" s="104"/>
    </row>
    <row r="42" spans="2:15" ht="16.149999999999999" customHeight="1">
      <c r="F42" s="127" t="s">
        <v>26</v>
      </c>
      <c r="G42" s="83"/>
      <c r="H42" s="83"/>
      <c r="I42" s="126"/>
      <c r="J42" s="83"/>
      <c r="K42" s="83"/>
      <c r="L42" s="66">
        <v>0</v>
      </c>
      <c r="M42" s="83" t="s">
        <v>27</v>
      </c>
      <c r="O42" s="104"/>
    </row>
    <row r="43" spans="2:15" ht="16.149999999999999" customHeight="1">
      <c r="F43" s="127" t="s">
        <v>28</v>
      </c>
      <c r="G43" s="127"/>
      <c r="H43" s="127"/>
      <c r="I43" s="126"/>
      <c r="J43" s="127"/>
      <c r="K43" s="127"/>
      <c r="L43" s="67">
        <v>0</v>
      </c>
      <c r="M43" s="127" t="s">
        <v>27</v>
      </c>
      <c r="O43" s="104"/>
    </row>
    <row r="44" spans="2:15" ht="16.149999999999999" customHeight="1">
      <c r="F44" s="83"/>
      <c r="G44" s="83"/>
      <c r="H44" s="83"/>
      <c r="J44" s="83"/>
      <c r="K44" s="83"/>
      <c r="L44" s="128"/>
      <c r="M44" s="83"/>
      <c r="O44" s="104"/>
    </row>
    <row r="45" spans="2:15" ht="16.149999999999999" customHeight="1">
      <c r="C45" s="94" t="s">
        <v>29</v>
      </c>
      <c r="D45" s="94"/>
      <c r="O45" s="104"/>
    </row>
    <row r="46" spans="2:15" ht="4.5" customHeight="1">
      <c r="C46" s="94"/>
      <c r="D46" s="94"/>
      <c r="O46" s="104"/>
    </row>
    <row r="47" spans="2:15" ht="16.149999999999999" customHeight="1">
      <c r="E47" s="597" t="s">
        <v>22</v>
      </c>
      <c r="F47" s="598"/>
      <c r="G47" s="598"/>
      <c r="H47" s="598"/>
      <c r="I47" s="598"/>
      <c r="J47" s="598"/>
      <c r="K47" s="598"/>
      <c r="L47" s="598"/>
      <c r="M47" s="599"/>
      <c r="O47" s="104">
        <f>VLOOKUP(E47,Table3[],2, FALSE)</f>
        <v>0</v>
      </c>
    </row>
    <row r="48" spans="2:15" ht="5.25" customHeight="1">
      <c r="E48" s="83"/>
      <c r="F48" s="83"/>
      <c r="G48" s="83"/>
      <c r="H48" s="83"/>
      <c r="I48" s="83"/>
      <c r="J48" s="83"/>
      <c r="K48" s="83"/>
      <c r="L48" s="83"/>
      <c r="M48" s="83"/>
      <c r="O48" s="104"/>
    </row>
    <row r="49" spans="2:15" ht="16.149999999999999" customHeight="1">
      <c r="F49" s="83" t="s">
        <v>30</v>
      </c>
      <c r="G49" s="83"/>
      <c r="H49" s="83"/>
      <c r="J49" s="83"/>
      <c r="K49" s="83"/>
      <c r="L49" s="66">
        <v>0</v>
      </c>
      <c r="M49" s="83" t="s">
        <v>27</v>
      </c>
      <c r="O49" s="104"/>
    </row>
    <row r="50" spans="2:15" ht="16.149999999999999" customHeight="1">
      <c r="E50" s="83"/>
      <c r="F50" s="83"/>
      <c r="G50" s="83"/>
      <c r="H50" s="83"/>
      <c r="I50" s="83"/>
      <c r="J50" s="83"/>
      <c r="K50" s="83"/>
      <c r="L50" s="83"/>
      <c r="M50" s="83"/>
      <c r="O50" s="104"/>
    </row>
    <row r="51" spans="2:15" ht="16.149999999999999" customHeight="1">
      <c r="C51" s="94" t="s">
        <v>31</v>
      </c>
      <c r="D51" s="94"/>
      <c r="O51" s="104"/>
    </row>
    <row r="52" spans="2:15" ht="4.5" customHeight="1">
      <c r="C52" s="94"/>
      <c r="D52" s="94"/>
      <c r="O52" s="104"/>
    </row>
    <row r="53" spans="2:15" ht="16.149999999999999" customHeight="1">
      <c r="E53" s="597" t="s">
        <v>22</v>
      </c>
      <c r="F53" s="598"/>
      <c r="G53" s="598"/>
      <c r="H53" s="598"/>
      <c r="I53" s="598"/>
      <c r="J53" s="598"/>
      <c r="K53" s="598"/>
      <c r="L53" s="598"/>
      <c r="M53" s="599"/>
      <c r="O53" s="104">
        <f>VLOOKUP(E53,Table4[],2, FALSE)</f>
        <v>0</v>
      </c>
    </row>
    <row r="54" spans="2:15" ht="4.5" customHeight="1">
      <c r="E54" s="129"/>
      <c r="F54" s="129"/>
      <c r="G54" s="129"/>
      <c r="H54" s="129"/>
      <c r="I54" s="129"/>
      <c r="J54" s="129"/>
      <c r="K54" s="129"/>
      <c r="L54" s="129"/>
      <c r="M54" s="129"/>
      <c r="O54" s="104"/>
    </row>
    <row r="55" spans="2:15" ht="16.149999999999999" customHeight="1">
      <c r="E55" s="597" t="s">
        <v>22</v>
      </c>
      <c r="F55" s="598"/>
      <c r="G55" s="598"/>
      <c r="H55" s="598"/>
      <c r="I55" s="598"/>
      <c r="J55" s="598"/>
      <c r="K55" s="598"/>
      <c r="L55" s="598"/>
      <c r="M55" s="599"/>
      <c r="O55" s="104">
        <f>VLOOKUP(E55,Table4[],2, FALSE)</f>
        <v>0</v>
      </c>
    </row>
    <row r="56" spans="2:15" ht="7.9" customHeight="1">
      <c r="E56" s="83"/>
      <c r="F56" s="83"/>
      <c r="G56" s="83"/>
      <c r="H56" s="83"/>
      <c r="I56" s="83"/>
      <c r="J56" s="83"/>
      <c r="K56" s="83"/>
      <c r="L56" s="83"/>
      <c r="M56" s="83"/>
      <c r="O56" s="104"/>
    </row>
    <row r="57" spans="2:15" ht="16.149999999999999" customHeight="1">
      <c r="E57" s="83"/>
      <c r="F57" s="83" t="s">
        <v>32</v>
      </c>
      <c r="G57" s="83"/>
      <c r="H57" s="83"/>
      <c r="I57" s="83"/>
      <c r="J57" s="83"/>
      <c r="K57" s="83"/>
      <c r="L57" s="66">
        <v>0</v>
      </c>
      <c r="M57" s="83" t="s">
        <v>27</v>
      </c>
      <c r="O57" s="104">
        <f>SUM(O53:O55)</f>
        <v>0</v>
      </c>
    </row>
    <row r="58" spans="2:15" ht="16.149999999999999" customHeight="1">
      <c r="E58" s="83"/>
      <c r="F58" s="82" t="s">
        <v>33</v>
      </c>
      <c r="H58" s="82"/>
      <c r="I58" s="82"/>
      <c r="J58" s="82"/>
      <c r="K58" s="82"/>
      <c r="L58" s="66">
        <v>0</v>
      </c>
      <c r="M58" s="83" t="s">
        <v>27</v>
      </c>
    </row>
    <row r="59" spans="2:15" ht="16.149999999999999" customHeight="1">
      <c r="E59" s="83"/>
      <c r="F59" s="83" t="s">
        <v>34</v>
      </c>
      <c r="H59" s="83"/>
      <c r="I59" s="83"/>
      <c r="J59" s="83"/>
      <c r="K59" s="83"/>
      <c r="L59" s="66">
        <v>0</v>
      </c>
      <c r="M59" s="83" t="s">
        <v>27</v>
      </c>
    </row>
    <row r="60" spans="2:15" ht="16.149999999999999" customHeight="1">
      <c r="E60" s="83"/>
      <c r="F60" s="83" t="s">
        <v>35</v>
      </c>
      <c r="H60" s="83"/>
      <c r="I60" s="83"/>
      <c r="J60" s="83"/>
      <c r="K60" s="83"/>
      <c r="L60" s="66">
        <v>0</v>
      </c>
      <c r="M60" s="83" t="s">
        <v>27</v>
      </c>
    </row>
    <row r="61" spans="2:15" ht="16.149999999999999" customHeight="1">
      <c r="E61" s="83"/>
      <c r="F61" s="83" t="s">
        <v>36</v>
      </c>
      <c r="H61" s="83"/>
      <c r="I61" s="83"/>
      <c r="J61" s="83"/>
      <c r="K61" s="83"/>
      <c r="L61" s="66">
        <v>0</v>
      </c>
      <c r="M61" s="83" t="s">
        <v>27</v>
      </c>
    </row>
    <row r="62" spans="2:15" ht="16.149999999999999" customHeight="1">
      <c r="E62" s="83"/>
      <c r="F62" s="83"/>
      <c r="H62" s="83"/>
      <c r="I62" s="83"/>
      <c r="J62" s="83"/>
      <c r="K62" s="83"/>
      <c r="L62" s="130"/>
      <c r="M62" s="83"/>
    </row>
    <row r="63" spans="2:15">
      <c r="B63" s="94">
        <v>4</v>
      </c>
      <c r="C63" s="95" t="s">
        <v>37</v>
      </c>
      <c r="D63" s="95"/>
      <c r="E63" s="96"/>
      <c r="F63" s="95"/>
      <c r="G63" s="95"/>
      <c r="H63" s="95"/>
      <c r="I63" s="95"/>
      <c r="J63" s="95"/>
      <c r="K63" s="95"/>
      <c r="L63" s="97"/>
      <c r="M63" s="98">
        <f>VLOOKUP($G$91,Table5[], 2, FALSE)</f>
        <v>0</v>
      </c>
    </row>
    <row r="64" spans="2:15" ht="7.5" customHeight="1">
      <c r="C64" s="94"/>
      <c r="D64" s="94"/>
      <c r="E64" s="94"/>
      <c r="F64" s="94"/>
      <c r="G64" s="94"/>
      <c r="H64" s="94"/>
      <c r="I64" s="94"/>
      <c r="J64" s="94"/>
      <c r="K64" s="94"/>
      <c r="L64" s="121"/>
      <c r="M64" s="99"/>
    </row>
    <row r="65" spans="3:13" s="131" customFormat="1" ht="28.15" customHeight="1">
      <c r="C65" s="632" t="s">
        <v>38</v>
      </c>
      <c r="D65" s="632"/>
      <c r="E65" s="632"/>
      <c r="F65" s="632"/>
      <c r="G65" s="632"/>
      <c r="H65" s="632"/>
      <c r="I65" s="632"/>
      <c r="J65" s="632"/>
      <c r="K65" s="632"/>
      <c r="L65" s="632"/>
      <c r="M65" s="632"/>
    </row>
    <row r="66" spans="3:13" ht="4.5" customHeight="1">
      <c r="C66" s="94"/>
      <c r="D66" s="94"/>
    </row>
    <row r="67" spans="3:13">
      <c r="E67" s="86" t="s">
        <v>39</v>
      </c>
      <c r="H67" s="83"/>
      <c r="I67" s="83"/>
      <c r="J67" s="83"/>
      <c r="K67" s="650">
        <v>0</v>
      </c>
      <c r="L67" s="651"/>
    </row>
    <row r="68" spans="3:13" s="132" customFormat="1" ht="4.5" customHeight="1"/>
    <row r="69" spans="3:13">
      <c r="E69" s="86" t="s">
        <v>40</v>
      </c>
      <c r="G69" s="597" t="s">
        <v>41</v>
      </c>
      <c r="H69" s="598"/>
      <c r="I69" s="598"/>
      <c r="J69" s="598"/>
      <c r="K69" s="598"/>
      <c r="L69" s="599"/>
    </row>
    <row r="70" spans="3:13">
      <c r="E70" s="86" t="s">
        <v>42</v>
      </c>
      <c r="G70" s="644">
        <v>0</v>
      </c>
      <c r="H70" s="645"/>
      <c r="I70" s="645"/>
      <c r="J70" s="645"/>
      <c r="K70" s="645"/>
      <c r="L70" s="646"/>
    </row>
    <row r="71" spans="3:13" ht="4.5" customHeight="1"/>
    <row r="72" spans="3:13">
      <c r="E72" s="86" t="s">
        <v>40</v>
      </c>
      <c r="G72" s="597" t="s">
        <v>41</v>
      </c>
      <c r="H72" s="598"/>
      <c r="I72" s="598"/>
      <c r="J72" s="598"/>
      <c r="K72" s="598"/>
      <c r="L72" s="599"/>
    </row>
    <row r="73" spans="3:13">
      <c r="E73" s="86" t="s">
        <v>42</v>
      </c>
      <c r="G73" s="644">
        <v>0</v>
      </c>
      <c r="H73" s="645"/>
      <c r="I73" s="645"/>
      <c r="J73" s="645"/>
      <c r="K73" s="645"/>
      <c r="L73" s="646"/>
    </row>
    <row r="74" spans="3:13" s="132" customFormat="1" ht="4.5" customHeight="1"/>
    <row r="75" spans="3:13">
      <c r="E75" s="86" t="s">
        <v>40</v>
      </c>
      <c r="G75" s="597" t="s">
        <v>41</v>
      </c>
      <c r="H75" s="598"/>
      <c r="I75" s="598"/>
      <c r="J75" s="598"/>
      <c r="K75" s="598"/>
      <c r="L75" s="599"/>
    </row>
    <row r="76" spans="3:13">
      <c r="E76" s="86" t="s">
        <v>42</v>
      </c>
      <c r="G76" s="644">
        <v>0</v>
      </c>
      <c r="H76" s="645"/>
      <c r="I76" s="645"/>
      <c r="J76" s="645"/>
      <c r="K76" s="645"/>
      <c r="L76" s="646"/>
    </row>
    <row r="77" spans="3:13" ht="4.5" customHeight="1"/>
    <row r="78" spans="3:13">
      <c r="E78" s="86" t="s">
        <v>40</v>
      </c>
      <c r="G78" s="597" t="s">
        <v>41</v>
      </c>
      <c r="H78" s="598"/>
      <c r="I78" s="598"/>
      <c r="J78" s="598"/>
      <c r="K78" s="598"/>
      <c r="L78" s="599"/>
    </row>
    <row r="79" spans="3:13">
      <c r="E79" s="86" t="s">
        <v>42</v>
      </c>
      <c r="G79" s="644">
        <v>0</v>
      </c>
      <c r="H79" s="645"/>
      <c r="I79" s="645"/>
      <c r="J79" s="645"/>
      <c r="K79" s="645"/>
      <c r="L79" s="646"/>
    </row>
    <row r="80" spans="3:13" s="132" customFormat="1" ht="4.5" customHeight="1"/>
    <row r="81" spans="2:13">
      <c r="E81" s="86" t="s">
        <v>40</v>
      </c>
      <c r="G81" s="597" t="s">
        <v>41</v>
      </c>
      <c r="H81" s="598"/>
      <c r="I81" s="598"/>
      <c r="J81" s="598"/>
      <c r="K81" s="598"/>
      <c r="L81" s="599"/>
    </row>
    <row r="82" spans="2:13">
      <c r="E82" s="86" t="s">
        <v>42</v>
      </c>
      <c r="G82" s="644">
        <v>0</v>
      </c>
      <c r="H82" s="645"/>
      <c r="I82" s="645"/>
      <c r="J82" s="645"/>
      <c r="K82" s="645"/>
      <c r="L82" s="646"/>
    </row>
    <row r="83" spans="2:13" ht="4.5" customHeight="1"/>
    <row r="84" spans="2:13">
      <c r="E84" s="86" t="s">
        <v>40</v>
      </c>
      <c r="G84" s="597" t="s">
        <v>41</v>
      </c>
      <c r="H84" s="598"/>
      <c r="I84" s="598"/>
      <c r="J84" s="598"/>
      <c r="K84" s="598"/>
      <c r="L84" s="599"/>
    </row>
    <row r="85" spans="2:13">
      <c r="E85" s="86" t="s">
        <v>42</v>
      </c>
      <c r="G85" s="644">
        <v>0</v>
      </c>
      <c r="H85" s="645"/>
      <c r="I85" s="645"/>
      <c r="J85" s="645"/>
      <c r="K85" s="645"/>
      <c r="L85" s="646"/>
    </row>
    <row r="86" spans="2:13">
      <c r="G86" s="83"/>
      <c r="H86" s="83"/>
      <c r="I86" s="83"/>
      <c r="J86" s="83"/>
      <c r="K86" s="83"/>
      <c r="L86" s="83"/>
    </row>
    <row r="87" spans="2:13">
      <c r="E87" s="86" t="s">
        <v>43</v>
      </c>
      <c r="G87" s="83"/>
      <c r="H87" s="83"/>
      <c r="I87" s="83"/>
      <c r="J87" s="83"/>
      <c r="K87" s="133">
        <f>$G$70+$G$73+$G$76+$G$79+$G$82+$G$85</f>
        <v>0</v>
      </c>
      <c r="L87" s="83"/>
    </row>
    <row r="88" spans="2:13" ht="4.9000000000000004" customHeight="1">
      <c r="E88" s="83"/>
      <c r="F88" s="83"/>
      <c r="H88" s="83"/>
      <c r="I88" s="83"/>
      <c r="J88" s="83"/>
      <c r="K88" s="83"/>
      <c r="L88" s="130"/>
      <c r="M88" s="83"/>
    </row>
    <row r="89" spans="2:13">
      <c r="E89" s="86" t="s">
        <v>44</v>
      </c>
      <c r="G89" s="83"/>
      <c r="H89" s="83"/>
      <c r="I89" s="83"/>
      <c r="J89" s="83"/>
      <c r="K89" s="134">
        <f>IFERROR(K87/K67, 0)</f>
        <v>0</v>
      </c>
      <c r="L89" s="83"/>
    </row>
    <row r="90" spans="2:13" ht="4.9000000000000004" customHeight="1">
      <c r="E90" s="83"/>
      <c r="F90" s="83"/>
      <c r="H90" s="83"/>
      <c r="I90" s="83"/>
      <c r="J90" s="83"/>
      <c r="K90" s="83"/>
      <c r="L90" s="130"/>
      <c r="M90" s="83"/>
    </row>
    <row r="91" spans="2:13">
      <c r="E91" s="86" t="s">
        <v>45</v>
      </c>
      <c r="G91" s="597" t="s">
        <v>46</v>
      </c>
      <c r="H91" s="598"/>
      <c r="I91" s="598"/>
      <c r="J91" s="598"/>
      <c r="K91" s="598"/>
      <c r="L91" s="599"/>
    </row>
    <row r="92" spans="2:13" s="82" customFormat="1">
      <c r="G92" s="83"/>
      <c r="H92" s="83"/>
      <c r="I92" s="83"/>
      <c r="J92" s="83"/>
      <c r="K92" s="83"/>
      <c r="L92" s="83"/>
    </row>
    <row r="93" spans="2:13">
      <c r="E93" s="135" t="s">
        <v>47</v>
      </c>
      <c r="G93" s="83"/>
      <c r="H93" s="83"/>
      <c r="I93" s="83"/>
      <c r="J93" s="83"/>
      <c r="K93" s="83"/>
      <c r="L93" s="83"/>
    </row>
    <row r="94" spans="2:13">
      <c r="G94" s="83"/>
      <c r="H94" s="83"/>
      <c r="I94" s="83"/>
      <c r="J94" s="83"/>
      <c r="K94" s="83"/>
      <c r="L94" s="83"/>
    </row>
    <row r="95" spans="2:13">
      <c r="B95" s="94">
        <v>5</v>
      </c>
      <c r="C95" s="95" t="s">
        <v>48</v>
      </c>
      <c r="D95" s="95"/>
      <c r="E95" s="96"/>
      <c r="F95" s="95"/>
      <c r="G95" s="95"/>
      <c r="H95" s="95"/>
      <c r="I95" s="95"/>
      <c r="J95" s="95"/>
      <c r="K95" s="95"/>
      <c r="L95" s="97"/>
      <c r="M95" s="98">
        <f>IF($K$101&gt;=0.5, 2, 0)</f>
        <v>0</v>
      </c>
    </row>
    <row r="96" spans="2:13" ht="7.5" customHeight="1">
      <c r="C96" s="94"/>
      <c r="D96" s="94"/>
      <c r="E96" s="94"/>
      <c r="F96" s="94"/>
      <c r="G96" s="94"/>
      <c r="H96" s="94"/>
      <c r="I96" s="94"/>
      <c r="J96" s="94"/>
      <c r="K96" s="94"/>
      <c r="L96" s="121"/>
      <c r="M96" s="99"/>
    </row>
    <row r="97" spans="2:13" ht="15" customHeight="1">
      <c r="C97" s="136" t="s">
        <v>49</v>
      </c>
      <c r="D97" s="136"/>
      <c r="E97" s="136"/>
      <c r="F97" s="136"/>
      <c r="G97" s="136"/>
      <c r="H97" s="136"/>
      <c r="I97" s="136"/>
      <c r="J97" s="136"/>
      <c r="K97" s="136"/>
      <c r="L97" s="136"/>
      <c r="M97" s="136"/>
    </row>
    <row r="98" spans="2:13" ht="6.75" customHeight="1">
      <c r="C98" s="94"/>
      <c r="D98" s="94"/>
    </row>
    <row r="99" spans="2:13">
      <c r="E99" s="86" t="s">
        <v>43</v>
      </c>
      <c r="H99" s="137"/>
      <c r="J99" s="137"/>
      <c r="K99" s="138">
        <f>K87</f>
        <v>0</v>
      </c>
    </row>
    <row r="100" spans="2:13">
      <c r="E100" s="86" t="s">
        <v>50</v>
      </c>
      <c r="H100" s="137"/>
      <c r="J100" s="139"/>
      <c r="K100" s="74"/>
    </row>
    <row r="101" spans="2:13">
      <c r="E101" s="86" t="s">
        <v>51</v>
      </c>
      <c r="H101" s="137"/>
      <c r="J101" s="137"/>
      <c r="K101" s="134">
        <f>IFERROR(K100/K99, 0)</f>
        <v>0</v>
      </c>
    </row>
    <row r="102" spans="2:13">
      <c r="H102" s="137"/>
      <c r="J102" s="137"/>
      <c r="K102" s="140"/>
    </row>
    <row r="103" spans="2:13">
      <c r="B103" s="94">
        <v>6</v>
      </c>
      <c r="C103" s="95" t="s">
        <v>52</v>
      </c>
      <c r="D103" s="95"/>
      <c r="E103" s="96"/>
      <c r="F103" s="95"/>
      <c r="G103" s="95"/>
      <c r="H103" s="95"/>
      <c r="I103" s="95"/>
      <c r="J103" s="95"/>
      <c r="K103" s="95"/>
      <c r="L103" s="97"/>
      <c r="M103" s="98">
        <f>IF($I$110&gt;=0.5,4,IF(AND($I$110&gt;=0.26,$I$110&lt;0.5),3,IF(AND($I$110&gt;=0.1,$I$110&lt;0.26),2,0)))</f>
        <v>0</v>
      </c>
    </row>
    <row r="104" spans="2:13" ht="7.5" customHeight="1">
      <c r="C104" s="94"/>
      <c r="D104" s="94"/>
      <c r="E104" s="94"/>
      <c r="F104" s="94"/>
      <c r="G104" s="94"/>
      <c r="H104" s="94"/>
      <c r="I104" s="94"/>
      <c r="J104" s="94"/>
      <c r="K104" s="94"/>
      <c r="L104" s="121"/>
      <c r="M104" s="99"/>
    </row>
    <row r="105" spans="2:13">
      <c r="C105" s="100" t="s">
        <v>53</v>
      </c>
    </row>
    <row r="106" spans="2:13" ht="4.5" customHeight="1">
      <c r="C106" s="94"/>
      <c r="D106" s="94"/>
    </row>
    <row r="107" spans="2:13">
      <c r="E107" s="86" t="s">
        <v>54</v>
      </c>
      <c r="I107" s="647" t="s">
        <v>55</v>
      </c>
      <c r="J107" s="648"/>
      <c r="K107" s="648"/>
      <c r="L107" s="649"/>
    </row>
    <row r="108" spans="2:13">
      <c r="E108" s="86" t="s">
        <v>56</v>
      </c>
      <c r="H108" s="137"/>
      <c r="I108" s="652"/>
      <c r="J108" s="653"/>
      <c r="K108" s="653"/>
      <c r="L108" s="654"/>
    </row>
    <row r="109" spans="2:13">
      <c r="E109" s="86" t="s">
        <v>57</v>
      </c>
      <c r="H109" s="137"/>
      <c r="I109" s="634">
        <f>I26</f>
        <v>100</v>
      </c>
      <c r="J109" s="635"/>
      <c r="K109" s="635"/>
      <c r="L109" s="636"/>
    </row>
    <row r="110" spans="2:13">
      <c r="E110" s="86" t="s">
        <v>58</v>
      </c>
      <c r="H110" s="137"/>
      <c r="I110" s="618">
        <f>IFERROR(I108/I109, 0)</f>
        <v>0</v>
      </c>
      <c r="J110" s="619"/>
      <c r="K110" s="619"/>
      <c r="L110" s="620"/>
    </row>
    <row r="111" spans="2:13">
      <c r="H111" s="137"/>
      <c r="I111" s="594"/>
      <c r="J111" s="594"/>
      <c r="K111" s="594"/>
      <c r="L111" s="594"/>
    </row>
    <row r="112" spans="2:13" s="787" customFormat="1">
      <c r="B112" s="781">
        <v>7</v>
      </c>
      <c r="C112" s="782" t="s">
        <v>59</v>
      </c>
      <c r="D112" s="783"/>
      <c r="E112" s="783"/>
      <c r="F112" s="783"/>
      <c r="G112" s="783"/>
      <c r="H112" s="784"/>
      <c r="I112" s="785"/>
      <c r="J112" s="785"/>
      <c r="K112" s="785"/>
      <c r="L112" s="785"/>
      <c r="M112" s="786">
        <f>IF(I117&gt;1, 1, 0)</f>
        <v>0</v>
      </c>
    </row>
    <row r="113" spans="2:13" ht="7.5" customHeight="1">
      <c r="H113" s="137"/>
      <c r="I113" s="594"/>
      <c r="J113" s="594"/>
      <c r="K113" s="594"/>
      <c r="L113" s="594"/>
    </row>
    <row r="114" spans="2:13" ht="28.15" customHeight="1">
      <c r="C114" s="624" t="s">
        <v>60</v>
      </c>
      <c r="D114" s="624"/>
      <c r="E114" s="624"/>
      <c r="F114" s="624"/>
      <c r="G114" s="624"/>
      <c r="H114" s="624"/>
      <c r="I114" s="624"/>
      <c r="J114" s="624"/>
      <c r="K114" s="624"/>
      <c r="L114" s="624"/>
      <c r="M114" s="624"/>
    </row>
    <row r="115" spans="2:13" ht="7.15" customHeight="1">
      <c r="C115" s="592"/>
      <c r="D115" s="592"/>
      <c r="E115" s="592"/>
      <c r="F115" s="592"/>
      <c r="G115" s="592"/>
      <c r="H115" s="592"/>
      <c r="I115" s="592"/>
      <c r="J115" s="592"/>
      <c r="K115" s="592"/>
      <c r="L115" s="592"/>
      <c r="M115" s="592"/>
    </row>
    <row r="116" spans="2:13" ht="14.45" customHeight="1">
      <c r="C116" s="592"/>
      <c r="D116" s="592"/>
      <c r="E116" s="595" t="s">
        <v>61</v>
      </c>
      <c r="F116" s="592"/>
      <c r="G116" s="592"/>
      <c r="H116" s="592"/>
      <c r="I116" s="647" t="s">
        <v>62</v>
      </c>
      <c r="J116" s="648"/>
      <c r="K116" s="648"/>
      <c r="L116" s="649"/>
      <c r="M116" s="592"/>
    </row>
    <row r="117" spans="2:13" ht="14.45" customHeight="1">
      <c r="C117" s="592"/>
      <c r="D117" s="592"/>
      <c r="E117" s="595" t="s">
        <v>63</v>
      </c>
      <c r="F117" s="592"/>
      <c r="G117" s="592"/>
      <c r="H117" s="592"/>
      <c r="I117" s="647">
        <v>0</v>
      </c>
      <c r="J117" s="648"/>
      <c r="K117" s="648"/>
      <c r="L117" s="649"/>
      <c r="M117" s="592"/>
    </row>
    <row r="118" spans="2:13">
      <c r="G118" s="141"/>
      <c r="H118" s="137"/>
      <c r="I118" s="64"/>
      <c r="J118" s="64"/>
      <c r="K118" s="65"/>
      <c r="L118" s="65"/>
    </row>
    <row r="119" spans="2:13">
      <c r="B119" s="94">
        <v>8</v>
      </c>
      <c r="C119" s="95" t="s">
        <v>64</v>
      </c>
      <c r="D119" s="95"/>
      <c r="E119" s="96"/>
      <c r="F119" s="95"/>
      <c r="G119" s="95"/>
      <c r="H119" s="95"/>
      <c r="I119" s="95"/>
      <c r="J119" s="95"/>
      <c r="K119" s="95"/>
      <c r="L119" s="97"/>
      <c r="M119" s="98">
        <f>VLOOKUP($E$123,Table6[], 2, FALSE)</f>
        <v>0</v>
      </c>
    </row>
    <row r="120" spans="2:13" ht="7.5" customHeight="1">
      <c r="C120" s="94"/>
      <c r="D120" s="94"/>
      <c r="F120" s="94"/>
      <c r="G120" s="94"/>
      <c r="H120" s="94"/>
      <c r="I120" s="94"/>
      <c r="J120" s="94"/>
      <c r="K120" s="94"/>
      <c r="L120" s="121"/>
      <c r="M120" s="99"/>
    </row>
    <row r="121" spans="2:13">
      <c r="C121" s="94" t="s">
        <v>65</v>
      </c>
      <c r="D121" s="94"/>
    </row>
    <row r="122" spans="2:13" ht="4.5" customHeight="1">
      <c r="C122" s="94"/>
      <c r="D122" s="94"/>
    </row>
    <row r="123" spans="2:13">
      <c r="E123" s="601" t="s">
        <v>22</v>
      </c>
      <c r="F123" s="603"/>
    </row>
    <row r="125" spans="2:13">
      <c r="B125" s="94">
        <v>9</v>
      </c>
      <c r="C125" s="95" t="s">
        <v>66</v>
      </c>
      <c r="D125" s="95"/>
      <c r="E125" s="96"/>
      <c r="F125" s="95"/>
      <c r="G125" s="95"/>
      <c r="H125" s="95"/>
      <c r="I125" s="95"/>
      <c r="J125" s="95"/>
      <c r="K125" s="95"/>
      <c r="L125" s="97"/>
      <c r="M125" s="98">
        <f>IF($I$135&gt;=80,6,IF(AND($I$135&gt;0,$I$135&lt;80),4, 0))</f>
        <v>0</v>
      </c>
    </row>
    <row r="126" spans="2:13" ht="7.5" customHeight="1"/>
    <row r="127" spans="2:13" ht="15" customHeight="1">
      <c r="C127" s="643" t="s">
        <v>67</v>
      </c>
      <c r="D127" s="643"/>
      <c r="E127" s="643"/>
      <c r="F127" s="643"/>
      <c r="G127" s="643"/>
      <c r="H127" s="643"/>
      <c r="I127" s="643"/>
      <c r="J127" s="643"/>
      <c r="K127" s="643"/>
      <c r="L127" s="643"/>
      <c r="M127" s="643"/>
    </row>
    <row r="128" spans="2:13" ht="15" customHeight="1">
      <c r="C128" s="643"/>
      <c r="D128" s="643"/>
      <c r="E128" s="643"/>
      <c r="F128" s="643"/>
      <c r="G128" s="643"/>
      <c r="H128" s="643"/>
      <c r="I128" s="643"/>
      <c r="J128" s="643"/>
      <c r="K128" s="643"/>
      <c r="L128" s="643"/>
      <c r="M128" s="643"/>
    </row>
    <row r="129" spans="2:13" ht="4.5" customHeight="1">
      <c r="C129" s="94"/>
      <c r="D129" s="94"/>
      <c r="E129" s="94"/>
      <c r="F129" s="94"/>
      <c r="G129" s="94"/>
      <c r="H129" s="94"/>
      <c r="I129" s="94"/>
      <c r="J129" s="94"/>
      <c r="K129" s="94"/>
      <c r="L129" s="94"/>
      <c r="M129" s="94"/>
    </row>
    <row r="130" spans="2:13">
      <c r="D130" s="100" t="s">
        <v>68</v>
      </c>
    </row>
    <row r="131" spans="2:13" ht="15" customHeight="1">
      <c r="D131" s="100"/>
      <c r="E131" s="86" t="s">
        <v>69</v>
      </c>
      <c r="I131" s="637" t="s">
        <v>70</v>
      </c>
      <c r="J131" s="638"/>
      <c r="K131" s="638"/>
      <c r="L131" s="639"/>
    </row>
    <row r="132" spans="2:13" ht="12.95" customHeight="1">
      <c r="D132" s="100"/>
      <c r="I132" s="640"/>
      <c r="J132" s="641"/>
      <c r="K132" s="641"/>
      <c r="L132" s="642"/>
    </row>
    <row r="133" spans="2:13">
      <c r="D133" s="100"/>
      <c r="E133" s="86" t="s">
        <v>71</v>
      </c>
      <c r="I133" s="625" t="s">
        <v>72</v>
      </c>
      <c r="J133" s="626"/>
      <c r="K133" s="626"/>
      <c r="L133" s="627"/>
    </row>
    <row r="134" spans="2:13">
      <c r="E134" s="86" t="s">
        <v>73</v>
      </c>
      <c r="H134" s="137"/>
      <c r="I134" s="625" t="s">
        <v>74</v>
      </c>
      <c r="J134" s="626"/>
      <c r="K134" s="626"/>
      <c r="L134" s="627"/>
    </row>
    <row r="135" spans="2:13">
      <c r="E135" s="86" t="s">
        <v>75</v>
      </c>
      <c r="H135" s="137"/>
      <c r="I135" s="625">
        <v>0</v>
      </c>
      <c r="J135" s="626"/>
      <c r="K135" s="626"/>
      <c r="L135" s="627"/>
    </row>
    <row r="136" spans="2:13">
      <c r="H136" s="137"/>
      <c r="I136" s="137"/>
      <c r="J136" s="137"/>
      <c r="K136" s="137"/>
      <c r="L136" s="137"/>
    </row>
    <row r="137" spans="2:13">
      <c r="B137" s="94">
        <v>10</v>
      </c>
      <c r="C137" s="95" t="s">
        <v>76</v>
      </c>
      <c r="D137" s="95"/>
      <c r="E137" s="96"/>
      <c r="F137" s="95"/>
      <c r="G137" s="95"/>
      <c r="H137" s="95"/>
      <c r="I137" s="95"/>
      <c r="J137" s="95"/>
      <c r="K137" s="95"/>
      <c r="L137" s="97"/>
      <c r="M137" s="98">
        <f>IF($L$146&gt;=0.5, 5, 0)</f>
        <v>0</v>
      </c>
    </row>
    <row r="138" spans="2:13" ht="7.5" customHeight="1"/>
    <row r="139" spans="2:13" ht="15" customHeight="1">
      <c r="C139" s="643" t="s">
        <v>77</v>
      </c>
      <c r="D139" s="643"/>
      <c r="E139" s="643"/>
      <c r="F139" s="643"/>
      <c r="G139" s="643"/>
      <c r="H139" s="643"/>
      <c r="I139" s="643"/>
      <c r="J139" s="643"/>
      <c r="K139" s="643"/>
      <c r="L139" s="643"/>
      <c r="M139" s="643"/>
    </row>
    <row r="140" spans="2:13" ht="15" customHeight="1">
      <c r="C140" s="643"/>
      <c r="D140" s="643"/>
      <c r="E140" s="643"/>
      <c r="F140" s="643"/>
      <c r="G140" s="643"/>
      <c r="H140" s="643"/>
      <c r="I140" s="643"/>
      <c r="J140" s="643"/>
      <c r="K140" s="643"/>
      <c r="L140" s="643"/>
      <c r="M140" s="643"/>
    </row>
    <row r="141" spans="2:13" ht="4.5" customHeight="1">
      <c r="C141" s="94"/>
    </row>
    <row r="142" spans="2:13">
      <c r="E142" s="597" t="s">
        <v>78</v>
      </c>
      <c r="F142" s="598"/>
      <c r="G142" s="598"/>
      <c r="H142" s="598"/>
      <c r="I142" s="598"/>
      <c r="J142" s="598"/>
      <c r="K142" s="598"/>
      <c r="L142" s="598"/>
      <c r="M142" s="599"/>
    </row>
    <row r="143" spans="2:13" ht="4.5" customHeight="1">
      <c r="E143" s="82"/>
      <c r="F143" s="83"/>
      <c r="G143" s="83"/>
      <c r="H143" s="83"/>
      <c r="I143" s="83"/>
      <c r="J143" s="83"/>
      <c r="K143" s="83"/>
      <c r="L143" s="83"/>
      <c r="M143" s="83"/>
    </row>
    <row r="144" spans="2:13">
      <c r="E144" s="82"/>
      <c r="F144" s="83" t="s">
        <v>79</v>
      </c>
      <c r="G144" s="83"/>
      <c r="H144" s="83"/>
      <c r="I144" s="83"/>
      <c r="J144" s="83"/>
      <c r="K144" s="83"/>
      <c r="L144" s="66">
        <v>0</v>
      </c>
      <c r="M144" s="83" t="s">
        <v>27</v>
      </c>
    </row>
    <row r="145" spans="2:13">
      <c r="E145" s="83"/>
      <c r="F145" s="82" t="s">
        <v>80</v>
      </c>
      <c r="G145" s="142"/>
      <c r="H145" s="142"/>
      <c r="I145" s="142"/>
      <c r="J145" s="142"/>
      <c r="K145" s="142"/>
      <c r="L145" s="72">
        <v>0</v>
      </c>
      <c r="M145" s="83" t="s">
        <v>27</v>
      </c>
    </row>
    <row r="146" spans="2:13">
      <c r="F146" s="86" t="s">
        <v>81</v>
      </c>
      <c r="L146" s="73">
        <f>IFERROR(L145/L144, 0)</f>
        <v>0</v>
      </c>
      <c r="M146" s="83"/>
    </row>
    <row r="147" spans="2:13">
      <c r="L147" s="130"/>
      <c r="M147" s="83"/>
    </row>
    <row r="148" spans="2:13">
      <c r="B148" s="94">
        <v>11</v>
      </c>
      <c r="C148" s="95" t="s">
        <v>82</v>
      </c>
      <c r="D148" s="95"/>
      <c r="E148" s="96"/>
      <c r="F148" s="95"/>
      <c r="G148" s="95"/>
      <c r="H148" s="95"/>
      <c r="I148" s="95"/>
      <c r="J148" s="95"/>
      <c r="K148" s="95"/>
      <c r="L148" s="97"/>
      <c r="M148" s="98">
        <f>VLOOKUP($G$152,Table7[], 2, FALSE)</f>
        <v>0</v>
      </c>
    </row>
    <row r="149" spans="2:13" ht="7.5" customHeight="1">
      <c r="C149" s="94"/>
      <c r="D149" s="94"/>
      <c r="E149" s="94"/>
      <c r="F149" s="94"/>
      <c r="G149" s="94"/>
      <c r="H149" s="94"/>
      <c r="I149" s="94"/>
      <c r="J149" s="94"/>
      <c r="K149" s="94"/>
      <c r="L149" s="121"/>
      <c r="M149" s="99"/>
    </row>
    <row r="150" spans="2:13" s="131" customFormat="1" ht="28.15" customHeight="1">
      <c r="C150" s="632" t="s">
        <v>83</v>
      </c>
      <c r="D150" s="632"/>
      <c r="E150" s="632"/>
      <c r="F150" s="632"/>
      <c r="G150" s="632"/>
      <c r="H150" s="632"/>
      <c r="I150" s="632"/>
      <c r="J150" s="632"/>
      <c r="K150" s="632"/>
      <c r="L150" s="632"/>
      <c r="M150" s="632"/>
    </row>
    <row r="151" spans="2:13" ht="4.5" customHeight="1">
      <c r="C151" s="632"/>
      <c r="D151" s="632"/>
      <c r="E151" s="632"/>
      <c r="F151" s="632"/>
      <c r="G151" s="632"/>
      <c r="H151" s="632"/>
      <c r="I151" s="632"/>
      <c r="J151" s="632"/>
      <c r="K151" s="632"/>
      <c r="L151" s="632"/>
      <c r="M151" s="632"/>
    </row>
    <row r="152" spans="2:13">
      <c r="C152" s="110"/>
      <c r="D152" s="110"/>
      <c r="E152" s="126" t="s">
        <v>84</v>
      </c>
      <c r="F152" s="110"/>
      <c r="G152" s="597" t="s">
        <v>85</v>
      </c>
      <c r="H152" s="598"/>
      <c r="I152" s="599"/>
      <c r="J152" s="83"/>
      <c r="K152" s="83"/>
      <c r="L152" s="110"/>
      <c r="M152" s="110"/>
    </row>
    <row r="153" spans="2:13" ht="15" customHeight="1">
      <c r="C153" s="655"/>
      <c r="D153" s="655"/>
      <c r="E153" s="655"/>
      <c r="F153" s="655"/>
      <c r="G153" s="655"/>
      <c r="H153" s="655"/>
      <c r="I153" s="655"/>
      <c r="J153" s="655"/>
      <c r="K153" s="655"/>
      <c r="L153" s="655"/>
      <c r="M153" s="655"/>
    </row>
    <row r="154" spans="2:13">
      <c r="B154" s="94">
        <v>12</v>
      </c>
      <c r="C154" s="95" t="s">
        <v>86</v>
      </c>
      <c r="D154" s="95"/>
      <c r="E154" s="96"/>
      <c r="F154" s="95"/>
      <c r="G154" s="95"/>
      <c r="H154" s="95"/>
      <c r="I154" s="95"/>
      <c r="J154" s="95"/>
      <c r="K154" s="95"/>
      <c r="L154" s="97"/>
      <c r="M154" s="98">
        <f>VLOOKUP($G$159,Table8[], 2, FALSE)</f>
        <v>0</v>
      </c>
    </row>
    <row r="155" spans="2:13" ht="7.5" customHeight="1">
      <c r="C155" s="94"/>
      <c r="D155" s="94"/>
      <c r="E155" s="94"/>
      <c r="F155" s="94"/>
      <c r="G155" s="94"/>
      <c r="H155" s="94"/>
      <c r="I155" s="94"/>
      <c r="J155" s="94"/>
      <c r="K155" s="94"/>
      <c r="L155" s="121"/>
      <c r="M155" s="99"/>
    </row>
    <row r="156" spans="2:13" ht="15" customHeight="1">
      <c r="C156" s="643" t="s">
        <v>87</v>
      </c>
      <c r="D156" s="643"/>
      <c r="E156" s="643"/>
      <c r="F156" s="643"/>
      <c r="G156" s="643"/>
      <c r="H156" s="643"/>
      <c r="I156" s="643"/>
      <c r="J156" s="643"/>
      <c r="K156" s="643"/>
      <c r="L156" s="643"/>
      <c r="M156" s="643"/>
    </row>
    <row r="157" spans="2:13" ht="15" customHeight="1">
      <c r="C157" s="643"/>
      <c r="D157" s="643"/>
      <c r="E157" s="643"/>
      <c r="F157" s="643"/>
      <c r="G157" s="643"/>
      <c r="H157" s="643"/>
      <c r="I157" s="643"/>
      <c r="J157" s="643"/>
      <c r="K157" s="643"/>
      <c r="L157" s="643"/>
      <c r="M157" s="643"/>
    </row>
    <row r="158" spans="2:13" ht="4.5" customHeight="1">
      <c r="C158" s="110"/>
      <c r="D158" s="110"/>
      <c r="E158" s="110"/>
      <c r="F158" s="110"/>
      <c r="G158" s="110"/>
      <c r="H158" s="110"/>
      <c r="I158" s="110"/>
      <c r="J158" s="110"/>
      <c r="K158" s="110"/>
      <c r="L158" s="110"/>
      <c r="M158" s="110"/>
    </row>
    <row r="159" spans="2:13">
      <c r="C159" s="110"/>
      <c r="D159" s="110"/>
      <c r="E159" s="126" t="s">
        <v>88</v>
      </c>
      <c r="F159" s="110"/>
      <c r="G159" s="597" t="s">
        <v>22</v>
      </c>
      <c r="H159" s="598"/>
      <c r="I159" s="598"/>
      <c r="J159" s="598"/>
      <c r="K159" s="598"/>
      <c r="L159" s="599"/>
      <c r="M159" s="110"/>
    </row>
    <row r="160" spans="2:13">
      <c r="C160" s="94"/>
      <c r="D160" s="94"/>
      <c r="J160" s="94"/>
      <c r="K160" s="143"/>
      <c r="L160" s="121"/>
      <c r="M160" s="99"/>
    </row>
    <row r="161" spans="2:13">
      <c r="B161" s="94">
        <v>13</v>
      </c>
      <c r="C161" s="95" t="s">
        <v>89</v>
      </c>
      <c r="D161" s="95"/>
      <c r="E161" s="96"/>
      <c r="F161" s="95"/>
      <c r="G161" s="95"/>
      <c r="H161" s="95"/>
      <c r="I161" s="95"/>
      <c r="J161" s="95"/>
      <c r="K161" s="95"/>
      <c r="L161" s="97"/>
      <c r="M161" s="98">
        <f>VLOOKUP($G$166,Table9[], 2, FALSE)</f>
        <v>0</v>
      </c>
    </row>
    <row r="162" spans="2:13" ht="7.5" customHeight="1">
      <c r="C162" s="94"/>
      <c r="D162" s="94"/>
      <c r="E162" s="94"/>
      <c r="F162" s="94"/>
      <c r="G162" s="94"/>
      <c r="H162" s="94"/>
      <c r="I162" s="94"/>
      <c r="J162" s="94"/>
      <c r="K162" s="94"/>
      <c r="L162" s="121"/>
      <c r="M162" s="99"/>
    </row>
    <row r="163" spans="2:13" ht="15" customHeight="1">
      <c r="C163" s="632" t="s">
        <v>90</v>
      </c>
      <c r="D163" s="632"/>
      <c r="E163" s="632"/>
      <c r="F163" s="632"/>
      <c r="G163" s="632"/>
      <c r="H163" s="632"/>
      <c r="I163" s="632"/>
      <c r="J163" s="632"/>
      <c r="K163" s="632"/>
      <c r="L163" s="632"/>
      <c r="M163" s="632"/>
    </row>
    <row r="164" spans="2:13">
      <c r="C164" s="632"/>
      <c r="D164" s="632"/>
      <c r="E164" s="632"/>
      <c r="F164" s="632"/>
      <c r="G164" s="632"/>
      <c r="H164" s="632"/>
      <c r="I164" s="632"/>
      <c r="J164" s="632"/>
      <c r="K164" s="632"/>
      <c r="L164" s="632"/>
      <c r="M164" s="632"/>
    </row>
    <row r="165" spans="2:13" ht="4.5" customHeight="1">
      <c r="C165" s="110"/>
      <c r="D165" s="110"/>
      <c r="E165" s="110"/>
      <c r="F165" s="110"/>
      <c r="G165" s="110"/>
      <c r="H165" s="110"/>
      <c r="I165" s="110"/>
      <c r="J165" s="110"/>
      <c r="K165" s="110"/>
      <c r="L165" s="110"/>
      <c r="M165" s="110"/>
    </row>
    <row r="166" spans="2:13">
      <c r="E166" s="86" t="s">
        <v>91</v>
      </c>
      <c r="G166" s="597" t="s">
        <v>92</v>
      </c>
      <c r="H166" s="598"/>
      <c r="I166" s="598"/>
      <c r="J166" s="598"/>
      <c r="K166" s="598"/>
      <c r="L166" s="599"/>
    </row>
    <row r="167" spans="2:13">
      <c r="G167" s="83"/>
      <c r="H167" s="83"/>
      <c r="I167" s="83"/>
      <c r="J167" s="83"/>
      <c r="K167" s="83"/>
      <c r="L167" s="83"/>
    </row>
    <row r="168" spans="2:13">
      <c r="B168" s="94">
        <v>14</v>
      </c>
      <c r="C168" s="95" t="s">
        <v>93</v>
      </c>
      <c r="D168" s="95"/>
      <c r="E168" s="96"/>
      <c r="F168" s="95"/>
      <c r="G168" s="95"/>
      <c r="H168" s="95"/>
      <c r="I168" s="95"/>
      <c r="J168" s="95"/>
      <c r="K168" s="95"/>
      <c r="L168" s="97"/>
      <c r="M168" s="98">
        <f>VLOOKUP($G$173,Table9[], 3, FALSE)</f>
        <v>0</v>
      </c>
    </row>
    <row r="169" spans="2:13" ht="7.5" customHeight="1">
      <c r="C169" s="94"/>
      <c r="D169" s="94"/>
      <c r="E169" s="94"/>
      <c r="F169" s="94"/>
      <c r="G169" s="94"/>
      <c r="H169" s="94"/>
      <c r="I169" s="94"/>
      <c r="J169" s="94"/>
      <c r="K169" s="94"/>
      <c r="L169" s="121"/>
      <c r="M169" s="99"/>
    </row>
    <row r="170" spans="2:13" ht="15" customHeight="1">
      <c r="C170" s="643" t="s">
        <v>94</v>
      </c>
      <c r="D170" s="643"/>
      <c r="E170" s="643"/>
      <c r="F170" s="643"/>
      <c r="G170" s="643"/>
      <c r="H170" s="643"/>
      <c r="I170" s="643"/>
      <c r="J170" s="643"/>
      <c r="K170" s="643"/>
      <c r="L170" s="643"/>
      <c r="M170" s="643"/>
    </row>
    <row r="171" spans="2:13">
      <c r="C171" s="643"/>
      <c r="D171" s="643"/>
      <c r="E171" s="643"/>
      <c r="F171" s="643"/>
      <c r="G171" s="643"/>
      <c r="H171" s="643"/>
      <c r="I171" s="643"/>
      <c r="J171" s="643"/>
      <c r="K171" s="643"/>
      <c r="L171" s="643"/>
      <c r="M171" s="643"/>
    </row>
    <row r="172" spans="2:13" ht="4.5" customHeight="1">
      <c r="C172" s="110"/>
      <c r="D172" s="110"/>
      <c r="E172" s="110"/>
      <c r="F172" s="110"/>
      <c r="G172" s="110"/>
      <c r="H172" s="110"/>
      <c r="I172" s="110"/>
      <c r="J172" s="110"/>
      <c r="K172" s="110"/>
      <c r="L172" s="110"/>
      <c r="M172" s="110"/>
    </row>
    <row r="173" spans="2:13">
      <c r="E173" s="86" t="s">
        <v>91</v>
      </c>
      <c r="G173" s="597" t="s">
        <v>92</v>
      </c>
      <c r="H173" s="598"/>
      <c r="I173" s="598"/>
      <c r="J173" s="598"/>
      <c r="K173" s="598"/>
      <c r="L173" s="599"/>
    </row>
    <row r="174" spans="2:13">
      <c r="G174" s="83"/>
      <c r="H174" s="83"/>
      <c r="I174" s="83"/>
      <c r="J174" s="83"/>
      <c r="K174" s="83"/>
      <c r="L174" s="83"/>
    </row>
    <row r="175" spans="2:13">
      <c r="B175" s="94">
        <v>15</v>
      </c>
      <c r="C175" s="95" t="s">
        <v>95</v>
      </c>
      <c r="D175" s="95"/>
      <c r="E175" s="96"/>
      <c r="F175" s="95"/>
      <c r="G175" s="95"/>
      <c r="H175" s="95"/>
      <c r="I175" s="95"/>
      <c r="J175" s="95"/>
      <c r="K175" s="95"/>
      <c r="L175" s="97"/>
      <c r="M175" s="98">
        <f>IF($G$180=_ScoringList!$B$241, 1, 0)</f>
        <v>0</v>
      </c>
    </row>
    <row r="176" spans="2:13" ht="7.5" customHeight="1">
      <c r="C176" s="94"/>
      <c r="D176" s="94"/>
      <c r="E176" s="94"/>
      <c r="F176" s="94"/>
      <c r="G176" s="94"/>
      <c r="H176" s="94"/>
      <c r="I176" s="94"/>
      <c r="J176" s="94"/>
      <c r="K176" s="94"/>
      <c r="L176" s="121"/>
      <c r="M176" s="99"/>
    </row>
    <row r="177" spans="2:13" ht="15" customHeight="1">
      <c r="C177" s="643" t="s">
        <v>96</v>
      </c>
      <c r="D177" s="643"/>
      <c r="E177" s="643"/>
      <c r="F177" s="643"/>
      <c r="G177" s="643"/>
      <c r="H177" s="643"/>
      <c r="I177" s="643"/>
      <c r="J177" s="643"/>
      <c r="K177" s="643"/>
      <c r="L177" s="643"/>
      <c r="M177" s="643"/>
    </row>
    <row r="178" spans="2:13">
      <c r="C178" s="643"/>
      <c r="D178" s="643"/>
      <c r="E178" s="643"/>
      <c r="F178" s="643"/>
      <c r="G178" s="643"/>
      <c r="H178" s="643"/>
      <c r="I178" s="643"/>
      <c r="J178" s="643"/>
      <c r="K178" s="643"/>
      <c r="L178" s="643"/>
      <c r="M178" s="643"/>
    </row>
    <row r="179" spans="2:13" ht="4.5" customHeight="1">
      <c r="C179" s="110"/>
      <c r="D179" s="110"/>
      <c r="E179" s="110"/>
      <c r="F179" s="110"/>
      <c r="G179" s="110"/>
      <c r="H179" s="110"/>
      <c r="I179" s="110"/>
      <c r="J179" s="110"/>
      <c r="K179" s="110"/>
      <c r="L179" s="110"/>
      <c r="M179" s="110"/>
    </row>
    <row r="180" spans="2:13">
      <c r="E180" s="86" t="s">
        <v>91</v>
      </c>
      <c r="G180" s="597" t="s">
        <v>97</v>
      </c>
      <c r="H180" s="598"/>
      <c r="I180" s="598"/>
      <c r="J180" s="598"/>
      <c r="K180" s="598"/>
      <c r="L180" s="599"/>
    </row>
    <row r="181" spans="2:13">
      <c r="G181" s="83"/>
      <c r="H181" s="83"/>
      <c r="I181" s="83"/>
      <c r="J181" s="83"/>
      <c r="K181" s="83"/>
      <c r="L181" s="83"/>
    </row>
    <row r="182" spans="2:13">
      <c r="B182" s="94">
        <v>16</v>
      </c>
      <c r="C182" s="95" t="s">
        <v>98</v>
      </c>
      <c r="D182" s="95"/>
      <c r="E182" s="96"/>
      <c r="F182" s="95"/>
      <c r="G182" s="95"/>
      <c r="H182" s="95"/>
      <c r="I182" s="95"/>
      <c r="J182" s="95"/>
      <c r="K182" s="95"/>
      <c r="L182" s="97"/>
      <c r="M182" s="98">
        <f>IF($G$187=_ScoringList!$B$247, 1, 0)</f>
        <v>0</v>
      </c>
    </row>
    <row r="183" spans="2:13" ht="7.5" customHeight="1">
      <c r="C183" s="94"/>
      <c r="D183" s="94"/>
      <c r="E183" s="94"/>
      <c r="F183" s="94"/>
      <c r="G183" s="94"/>
      <c r="H183" s="94"/>
      <c r="I183" s="94"/>
      <c r="J183" s="94"/>
      <c r="K183" s="94"/>
      <c r="L183" s="121"/>
      <c r="M183" s="99"/>
    </row>
    <row r="184" spans="2:13" ht="15" customHeight="1">
      <c r="C184" s="643" t="s">
        <v>99</v>
      </c>
      <c r="D184" s="643"/>
      <c r="E184" s="643"/>
      <c r="F184" s="643"/>
      <c r="G184" s="643"/>
      <c r="H184" s="643"/>
      <c r="I184" s="643"/>
      <c r="J184" s="643"/>
      <c r="K184" s="643"/>
      <c r="L184" s="643"/>
      <c r="M184" s="643"/>
    </row>
    <row r="185" spans="2:13">
      <c r="C185" s="643"/>
      <c r="D185" s="643"/>
      <c r="E185" s="643"/>
      <c r="F185" s="643"/>
      <c r="G185" s="643"/>
      <c r="H185" s="643"/>
      <c r="I185" s="643"/>
      <c r="J185" s="643"/>
      <c r="K185" s="643"/>
      <c r="L185" s="643"/>
      <c r="M185" s="643"/>
    </row>
    <row r="186" spans="2:13" ht="4.5" customHeight="1">
      <c r="C186" s="110"/>
      <c r="D186" s="110"/>
      <c r="E186" s="110"/>
      <c r="F186" s="110"/>
      <c r="G186" s="110"/>
      <c r="H186" s="110"/>
      <c r="I186" s="110"/>
      <c r="J186" s="110"/>
      <c r="K186" s="110"/>
      <c r="L186" s="110"/>
      <c r="M186" s="110"/>
    </row>
    <row r="187" spans="2:13">
      <c r="E187" s="86" t="s">
        <v>91</v>
      </c>
      <c r="G187" s="597" t="s">
        <v>97</v>
      </c>
      <c r="H187" s="598"/>
      <c r="I187" s="598"/>
      <c r="J187" s="598"/>
      <c r="K187" s="598"/>
      <c r="L187" s="599"/>
    </row>
    <row r="188" spans="2:13">
      <c r="G188" s="83"/>
      <c r="H188" s="83"/>
      <c r="I188" s="83"/>
      <c r="J188" s="83"/>
      <c r="K188" s="83"/>
      <c r="L188" s="83"/>
    </row>
    <row r="189" spans="2:13">
      <c r="B189" s="94">
        <v>17</v>
      </c>
      <c r="C189" s="95" t="s">
        <v>100</v>
      </c>
      <c r="D189" s="95"/>
      <c r="E189" s="96"/>
      <c r="F189" s="95"/>
      <c r="G189" s="95"/>
      <c r="H189" s="95"/>
      <c r="I189" s="95"/>
      <c r="J189" s="95"/>
      <c r="K189" s="95"/>
      <c r="L189" s="97"/>
      <c r="M189" s="98" cm="1">
        <f t="array" ref="M189">IF(OR(COUNTIF($K$193,"*"&amp;Table15[jcListAll]&amp;"*")), 1, 0)</f>
        <v>0</v>
      </c>
    </row>
    <row r="190" spans="2:13" ht="7.5" customHeight="1">
      <c r="C190" s="94"/>
      <c r="D190" s="94"/>
      <c r="E190" s="94"/>
      <c r="F190" s="94"/>
      <c r="G190" s="94"/>
      <c r="H190" s="94"/>
      <c r="I190" s="94"/>
      <c r="J190" s="94"/>
      <c r="K190" s="94"/>
      <c r="L190" s="121"/>
      <c r="M190" s="99"/>
    </row>
    <row r="191" spans="2:13">
      <c r="C191" s="794" t="s">
        <v>101</v>
      </c>
      <c r="D191" s="794"/>
      <c r="E191" s="794"/>
      <c r="F191" s="794"/>
      <c r="G191" s="794"/>
      <c r="H191" s="794"/>
      <c r="I191" s="794"/>
      <c r="J191" s="794"/>
      <c r="K191" s="794"/>
      <c r="L191" s="794"/>
      <c r="M191" s="794"/>
    </row>
    <row r="192" spans="2:13" ht="4.5" customHeight="1">
      <c r="C192" s="110"/>
      <c r="D192" s="110"/>
      <c r="E192" s="110"/>
      <c r="F192" s="110"/>
      <c r="G192" s="110"/>
      <c r="H192" s="110"/>
      <c r="I192" s="110"/>
      <c r="J192" s="110"/>
      <c r="K192" s="110"/>
      <c r="L192" s="110"/>
      <c r="M192" s="110"/>
    </row>
    <row r="193" spans="2:13">
      <c r="C193" s="110"/>
      <c r="D193" s="110"/>
      <c r="E193" s="126" t="s">
        <v>102</v>
      </c>
      <c r="F193" s="110"/>
      <c r="G193" s="629" t="s">
        <v>97</v>
      </c>
      <c r="H193" s="630"/>
      <c r="I193" s="631"/>
      <c r="J193" s="110"/>
      <c r="K193" s="629" t="s">
        <v>103</v>
      </c>
      <c r="L193" s="631"/>
      <c r="M193" s="110"/>
    </row>
    <row r="194" spans="2:13">
      <c r="C194" s="110"/>
      <c r="D194" s="110"/>
      <c r="E194" s="110"/>
      <c r="F194" s="110"/>
      <c r="G194" s="144" t="str">
        <f>VLOOKUP(G193,jcLookup[],2, FALSE)</f>
        <v>jcIneligibleList</v>
      </c>
      <c r="H194" s="110"/>
      <c r="I194" s="110"/>
      <c r="J194" s="110"/>
      <c r="K194" s="110"/>
      <c r="L194" s="110"/>
      <c r="M194" s="110"/>
    </row>
    <row r="195" spans="2:13">
      <c r="B195" s="94">
        <v>18</v>
      </c>
      <c r="C195" s="95" t="s">
        <v>104</v>
      </c>
      <c r="D195" s="95"/>
      <c r="E195" s="96"/>
      <c r="F195" s="95"/>
      <c r="G195" s="95"/>
      <c r="H195" s="95"/>
      <c r="I195" s="95"/>
      <c r="J195" s="95"/>
      <c r="K195" s="95"/>
      <c r="L195" s="97"/>
      <c r="M195" s="98">
        <f>IFERROR(VLOOKUP(E200,_ScoringList!B374:C377, 2, FALSE), 0)</f>
        <v>0</v>
      </c>
    </row>
    <row r="196" spans="2:13" ht="7.15" customHeight="1">
      <c r="C196" s="94"/>
      <c r="D196" s="94"/>
      <c r="E196" s="94"/>
      <c r="F196" s="94"/>
      <c r="G196" s="94"/>
      <c r="H196" s="94"/>
      <c r="I196" s="94"/>
      <c r="J196" s="94"/>
      <c r="K196" s="94"/>
      <c r="L196" s="121"/>
      <c r="M196" s="99"/>
    </row>
    <row r="197" spans="2:13">
      <c r="C197" s="628" t="s">
        <v>105</v>
      </c>
      <c r="D197" s="628"/>
      <c r="E197" s="628"/>
      <c r="F197" s="628"/>
      <c r="G197" s="628"/>
      <c r="H197" s="628"/>
      <c r="I197" s="628"/>
      <c r="J197" s="628"/>
      <c r="K197" s="628"/>
      <c r="L197" s="628"/>
      <c r="M197" s="628"/>
    </row>
    <row r="198" spans="2:13">
      <c r="C198" s="628"/>
      <c r="D198" s="628"/>
      <c r="E198" s="628"/>
      <c r="F198" s="628"/>
      <c r="G198" s="628"/>
      <c r="H198" s="628"/>
      <c r="I198" s="628"/>
      <c r="J198" s="628"/>
      <c r="K198" s="628"/>
      <c r="L198" s="628"/>
      <c r="M198" s="628"/>
    </row>
    <row r="199" spans="2:13" ht="4.5" customHeight="1">
      <c r="C199" s="110"/>
      <c r="D199" s="110"/>
      <c r="E199" s="110"/>
      <c r="F199" s="110"/>
      <c r="G199" s="110"/>
      <c r="H199" s="110"/>
      <c r="I199" s="110"/>
      <c r="J199" s="110"/>
      <c r="K199" s="110"/>
      <c r="L199" s="110"/>
      <c r="M199" s="110"/>
    </row>
    <row r="200" spans="2:13">
      <c r="C200" s="94"/>
      <c r="D200" s="94"/>
      <c r="E200" s="597" t="s">
        <v>22</v>
      </c>
      <c r="F200" s="598"/>
      <c r="G200" s="598"/>
      <c r="H200" s="598"/>
      <c r="I200" s="599"/>
      <c r="J200" s="94"/>
      <c r="K200" s="143"/>
      <c r="L200" s="121"/>
      <c r="M200" s="99"/>
    </row>
    <row r="201" spans="2:13">
      <c r="C201" s="94"/>
      <c r="D201" s="94"/>
      <c r="E201" s="83"/>
      <c r="F201" s="83"/>
      <c r="G201" s="83"/>
      <c r="H201" s="83"/>
      <c r="I201" s="83"/>
      <c r="J201" s="94"/>
      <c r="K201" s="143"/>
      <c r="L201" s="121"/>
      <c r="M201" s="99"/>
    </row>
    <row r="202" spans="2:13">
      <c r="B202" s="94">
        <v>19</v>
      </c>
      <c r="C202" s="95" t="s">
        <v>106</v>
      </c>
      <c r="D202" s="95"/>
      <c r="E202" s="96"/>
      <c r="F202" s="95"/>
      <c r="G202" s="95"/>
      <c r="H202" s="95"/>
      <c r="I202" s="95"/>
      <c r="J202" s="95"/>
      <c r="K202" s="95"/>
      <c r="L202" s="97"/>
      <c r="M202" s="98">
        <f>IFERROR(VLOOKUP(E206,_ScoringList!B388:C390, 2, FALSE), 0)</f>
        <v>0</v>
      </c>
    </row>
    <row r="203" spans="2:13" ht="7.5" customHeight="1">
      <c r="C203" s="94"/>
      <c r="D203" s="94"/>
      <c r="E203" s="94"/>
      <c r="F203" s="94"/>
      <c r="G203" s="94"/>
      <c r="H203" s="94"/>
      <c r="I203" s="94"/>
      <c r="J203" s="94"/>
      <c r="K203" s="94"/>
      <c r="L203" s="121"/>
      <c r="M203" s="99"/>
    </row>
    <row r="204" spans="2:13" ht="26.25" customHeight="1">
      <c r="C204" s="628" t="s">
        <v>107</v>
      </c>
      <c r="D204" s="628"/>
      <c r="E204" s="628"/>
      <c r="F204" s="628"/>
      <c r="G204" s="628"/>
      <c r="H204" s="628"/>
      <c r="I204" s="628"/>
      <c r="J204" s="628"/>
      <c r="K204" s="628"/>
      <c r="L204" s="628"/>
      <c r="M204" s="628"/>
    </row>
    <row r="205" spans="2:13" ht="4.5" customHeight="1">
      <c r="C205" s="110"/>
      <c r="D205" s="110"/>
      <c r="E205" s="110"/>
      <c r="F205" s="110"/>
      <c r="G205" s="110"/>
      <c r="H205" s="110"/>
      <c r="I205" s="110"/>
      <c r="J205" s="110"/>
      <c r="K205" s="110"/>
      <c r="L205" s="110"/>
      <c r="M205" s="110"/>
    </row>
    <row r="206" spans="2:13">
      <c r="C206" s="110"/>
      <c r="D206" s="110"/>
      <c r="E206" s="597" t="s">
        <v>108</v>
      </c>
      <c r="F206" s="598"/>
      <c r="G206" s="598"/>
      <c r="H206" s="598"/>
      <c r="I206" s="599"/>
      <c r="J206" s="110"/>
      <c r="K206" s="110"/>
      <c r="L206" s="110"/>
      <c r="M206" s="110"/>
    </row>
    <row r="207" spans="2:13">
      <c r="E207" s="100"/>
    </row>
    <row r="208" spans="2:13">
      <c r="B208" s="94">
        <v>20</v>
      </c>
      <c r="C208" s="95" t="s">
        <v>109</v>
      </c>
      <c r="D208" s="95"/>
      <c r="E208" s="96"/>
      <c r="F208" s="95"/>
      <c r="G208" s="95"/>
      <c r="H208" s="95"/>
      <c r="I208" s="95"/>
      <c r="J208" s="95"/>
      <c r="K208" s="95"/>
      <c r="L208" s="97"/>
      <c r="M208" s="98">
        <f>IFERROR(VLOOKUP(E213, _ScoringList!B406:C407, 2, FALSE), 0)</f>
        <v>0</v>
      </c>
    </row>
    <row r="209" spans="2:13" ht="7.5" customHeight="1">
      <c r="C209" s="94"/>
      <c r="D209" s="94"/>
      <c r="E209" s="94"/>
      <c r="F209" s="94"/>
      <c r="G209" s="94"/>
      <c r="H209" s="94"/>
      <c r="I209" s="94"/>
      <c r="J209" s="94"/>
      <c r="K209" s="94"/>
      <c r="L209" s="121"/>
      <c r="M209" s="99"/>
    </row>
    <row r="210" spans="2:13" ht="15" customHeight="1">
      <c r="C210" s="596" t="s">
        <v>110</v>
      </c>
      <c r="D210" s="596"/>
      <c r="E210" s="596"/>
      <c r="F210" s="596"/>
      <c r="G210" s="596"/>
      <c r="H210" s="596"/>
      <c r="I210" s="596"/>
      <c r="J210" s="596"/>
      <c r="K210" s="596"/>
      <c r="L210" s="596"/>
      <c r="M210" s="596"/>
    </row>
    <row r="211" spans="2:13">
      <c r="C211" s="596"/>
      <c r="D211" s="596"/>
      <c r="E211" s="596"/>
      <c r="F211" s="596"/>
      <c r="G211" s="596"/>
      <c r="H211" s="596"/>
      <c r="I211" s="596"/>
      <c r="J211" s="596"/>
      <c r="K211" s="596"/>
      <c r="L211" s="596"/>
      <c r="M211" s="596"/>
    </row>
    <row r="212" spans="2:13" ht="4.5" customHeight="1">
      <c r="C212" s="591"/>
      <c r="D212" s="591"/>
      <c r="E212" s="591"/>
      <c r="F212" s="591"/>
      <c r="G212" s="591"/>
      <c r="H212" s="591"/>
      <c r="I212" s="591"/>
      <c r="J212" s="591"/>
      <c r="K212" s="591"/>
      <c r="L212" s="591"/>
      <c r="M212" s="591"/>
    </row>
    <row r="213" spans="2:13">
      <c r="C213" s="590"/>
      <c r="D213" s="590"/>
      <c r="E213" s="597" t="s">
        <v>22</v>
      </c>
      <c r="F213" s="598"/>
      <c r="G213" s="598"/>
      <c r="H213" s="598"/>
      <c r="I213" s="599"/>
      <c r="J213" s="590"/>
      <c r="K213" s="590"/>
      <c r="L213" s="590"/>
      <c r="M213" s="590"/>
    </row>
    <row r="214" spans="2:13">
      <c r="C214" s="145"/>
      <c r="D214" s="145"/>
      <c r="E214" s="145"/>
      <c r="F214" s="145"/>
      <c r="G214" s="145"/>
      <c r="H214" s="145"/>
      <c r="I214" s="145"/>
      <c r="J214" s="145"/>
      <c r="K214" s="145"/>
      <c r="L214" s="145"/>
      <c r="M214" s="145"/>
    </row>
    <row r="215" spans="2:13">
      <c r="B215" s="94">
        <v>21</v>
      </c>
      <c r="C215" s="95" t="s">
        <v>111</v>
      </c>
      <c r="D215" s="95"/>
      <c r="E215" s="96"/>
      <c r="F215" s="95"/>
      <c r="G215" s="95"/>
      <c r="H215" s="95"/>
      <c r="I215" s="95"/>
      <c r="J215" s="95"/>
      <c r="K215" s="95"/>
      <c r="L215" s="97"/>
      <c r="M215" s="98">
        <f>IFERROR(VLOOKUP(E219,_ScoringList!B394:C395, 2, FALSE), 0)</f>
        <v>0</v>
      </c>
    </row>
    <row r="216" spans="2:13" ht="7.5" customHeight="1">
      <c r="C216" s="94"/>
      <c r="D216" s="94"/>
      <c r="E216" s="94"/>
      <c r="F216" s="94"/>
      <c r="G216" s="94"/>
      <c r="H216" s="94"/>
      <c r="I216" s="94"/>
      <c r="J216" s="94"/>
      <c r="K216" s="94"/>
      <c r="L216" s="121"/>
      <c r="M216" s="99"/>
    </row>
    <row r="217" spans="2:13" ht="15" customHeight="1">
      <c r="C217" s="632" t="s">
        <v>112</v>
      </c>
      <c r="D217" s="632"/>
      <c r="E217" s="632"/>
      <c r="F217" s="632"/>
      <c r="G217" s="632"/>
      <c r="H217" s="632"/>
      <c r="I217" s="632"/>
      <c r="J217" s="632"/>
      <c r="K217" s="632"/>
      <c r="L217" s="632"/>
      <c r="M217" s="632"/>
    </row>
    <row r="218" spans="2:13" ht="4.5" customHeight="1">
      <c r="C218" s="632"/>
      <c r="D218" s="632"/>
      <c r="E218" s="632"/>
      <c r="F218" s="632"/>
      <c r="G218" s="632"/>
      <c r="H218" s="632"/>
      <c r="I218" s="632"/>
      <c r="J218" s="632"/>
      <c r="K218" s="632"/>
      <c r="L218" s="632"/>
      <c r="M218" s="632"/>
    </row>
    <row r="219" spans="2:13" ht="15" customHeight="1">
      <c r="C219" s="125"/>
      <c r="D219" s="110"/>
      <c r="E219" s="597" t="s">
        <v>22</v>
      </c>
      <c r="F219" s="598"/>
      <c r="G219" s="598"/>
      <c r="H219" s="598"/>
      <c r="I219" s="599"/>
      <c r="J219" s="125"/>
      <c r="K219" s="125"/>
      <c r="L219" s="125"/>
      <c r="M219" s="125"/>
    </row>
    <row r="220" spans="2:13" ht="15" customHeight="1">
      <c r="C220" s="125"/>
      <c r="D220" s="125"/>
      <c r="E220" s="125"/>
      <c r="F220" s="125"/>
      <c r="G220" s="125"/>
      <c r="H220" s="125"/>
      <c r="I220" s="125"/>
      <c r="J220" s="125"/>
      <c r="K220" s="125"/>
      <c r="L220" s="125"/>
      <c r="M220" s="125"/>
    </row>
    <row r="221" spans="2:13">
      <c r="B221" s="94" t="s">
        <v>113</v>
      </c>
      <c r="C221" s="95" t="s">
        <v>114</v>
      </c>
      <c r="D221" s="95"/>
      <c r="E221" s="96"/>
      <c r="F221" s="95"/>
      <c r="G221" s="95"/>
      <c r="H221" s="95"/>
      <c r="I221" s="95"/>
      <c r="J221" s="95"/>
      <c r="K221" s="95"/>
      <c r="L221" s="97"/>
      <c r="M221" s="98">
        <f>IF(K230&gt;0.1,6,IF(AND(K230&gt;0.05,K230&lt;=0.1),3,IF(AND(K230&gt;0,K230&lt;=0.05),1,0)))</f>
        <v>0</v>
      </c>
    </row>
    <row r="222" spans="2:13" ht="7.5" customHeight="1">
      <c r="C222" s="94"/>
      <c r="D222" s="94"/>
      <c r="E222" s="94"/>
      <c r="F222" s="94"/>
      <c r="G222" s="94"/>
      <c r="H222" s="94"/>
      <c r="I222" s="94"/>
      <c r="J222" s="94"/>
      <c r="K222" s="94"/>
      <c r="L222" s="121"/>
      <c r="M222" s="99"/>
    </row>
    <row r="223" spans="2:13" ht="15" customHeight="1">
      <c r="C223" s="624" t="s">
        <v>115</v>
      </c>
      <c r="D223" s="624"/>
      <c r="E223" s="624"/>
      <c r="F223" s="624"/>
      <c r="G223" s="624"/>
      <c r="H223" s="624"/>
      <c r="I223" s="624"/>
      <c r="J223" s="624"/>
      <c r="K223" s="624"/>
      <c r="L223" s="624"/>
      <c r="M223" s="624"/>
    </row>
    <row r="224" spans="2:13" ht="15" customHeight="1">
      <c r="C224" s="624" t="s">
        <v>116</v>
      </c>
      <c r="D224" s="624"/>
      <c r="E224" s="624"/>
      <c r="F224" s="624"/>
      <c r="G224" s="624"/>
      <c r="H224" s="624"/>
      <c r="I224" s="624"/>
      <c r="J224" s="624"/>
      <c r="K224" s="624"/>
      <c r="L224" s="624"/>
      <c r="M224" s="624"/>
    </row>
    <row r="225" spans="2:14" ht="15" customHeight="1">
      <c r="C225" s="624" t="s">
        <v>117</v>
      </c>
      <c r="D225" s="624"/>
      <c r="E225" s="624"/>
      <c r="F225" s="624"/>
      <c r="G225" s="624"/>
      <c r="H225" s="624"/>
      <c r="I225" s="624"/>
      <c r="J225" s="624"/>
      <c r="K225" s="624"/>
      <c r="L225" s="624"/>
      <c r="M225" s="624"/>
    </row>
    <row r="226" spans="2:14" ht="4.5" customHeight="1">
      <c r="C226" s="110"/>
      <c r="D226" s="110"/>
      <c r="E226" s="110"/>
      <c r="F226" s="110"/>
      <c r="G226" s="110"/>
      <c r="H226" s="110"/>
      <c r="I226" s="110"/>
      <c r="J226" s="110"/>
      <c r="K226" s="110"/>
      <c r="L226" s="110"/>
      <c r="M226" s="110"/>
    </row>
    <row r="227" spans="2:14">
      <c r="C227" s="126" t="s">
        <v>118</v>
      </c>
      <c r="D227" s="110"/>
      <c r="E227" s="110"/>
      <c r="F227" s="110"/>
      <c r="G227" s="110"/>
      <c r="H227" s="110"/>
      <c r="I227" s="621">
        <f>'TDC Limit'!M23</f>
        <v>0</v>
      </c>
      <c r="J227" s="622"/>
      <c r="K227" s="623"/>
      <c r="L227" s="110"/>
      <c r="M227" s="110"/>
    </row>
    <row r="228" spans="2:14">
      <c r="C228" s="126" t="s">
        <v>119</v>
      </c>
      <c r="D228" s="126"/>
      <c r="I228" s="107"/>
      <c r="J228" s="108"/>
      <c r="K228" s="146">
        <f>'TDC Limit'!M29</f>
        <v>0</v>
      </c>
    </row>
    <row r="229" spans="2:14">
      <c r="C229" s="126" t="s">
        <v>120</v>
      </c>
      <c r="D229" s="126"/>
      <c r="E229" s="126"/>
      <c r="F229" s="126"/>
      <c r="G229" s="126"/>
      <c r="H229" s="126"/>
      <c r="J229" s="112"/>
      <c r="K229" s="593"/>
    </row>
    <row r="230" spans="2:14">
      <c r="C230" s="126" t="s">
        <v>121</v>
      </c>
      <c r="D230" s="126"/>
      <c r="J230" s="112"/>
      <c r="K230" s="147">
        <f>IFERROR(1-(K228-K229)/I227, 0)</f>
        <v>0</v>
      </c>
    </row>
    <row r="231" spans="2:14" ht="15" customHeight="1" thickBot="1"/>
    <row r="232" spans="2:14" ht="19.5" customHeight="1" thickTop="1" thickBot="1">
      <c r="B232" s="148"/>
      <c r="C232" s="149" t="s">
        <v>122</v>
      </c>
      <c r="D232" s="150"/>
      <c r="E232" s="148"/>
      <c r="F232" s="148"/>
      <c r="G232" s="148"/>
      <c r="H232" s="148"/>
      <c r="I232" s="148"/>
      <c r="J232" s="148"/>
      <c r="K232" s="148"/>
      <c r="L232" s="148"/>
      <c r="M232" s="151">
        <f>M14+M28+M34+M63+M95+M103+M112+M119+M125+M137+M148+M154+M161+M168+M175+M182+M189+M195+M202+M208+M215+M221</f>
        <v>0</v>
      </c>
    </row>
    <row r="233" spans="2:14" ht="15" thickTop="1"/>
    <row r="234" spans="2:14">
      <c r="B234" s="94" t="s">
        <v>123</v>
      </c>
      <c r="C234" s="95" t="s">
        <v>114</v>
      </c>
      <c r="D234" s="95"/>
      <c r="E234" s="96"/>
      <c r="F234" s="95"/>
      <c r="G234" s="95"/>
      <c r="H234" s="95"/>
      <c r="I234" s="95"/>
      <c r="J234" s="95"/>
      <c r="K234" s="95"/>
      <c r="L234" s="152"/>
      <c r="M234" s="98">
        <v>0</v>
      </c>
      <c r="N234" s="153"/>
    </row>
    <row r="235" spans="2:14" ht="7.5" customHeight="1">
      <c r="C235" s="94"/>
      <c r="D235" s="94"/>
      <c r="E235" s="94"/>
      <c r="F235" s="94"/>
      <c r="G235" s="94"/>
      <c r="H235" s="94"/>
      <c r="I235" s="94"/>
      <c r="J235" s="94"/>
      <c r="K235" s="94"/>
      <c r="L235" s="121"/>
      <c r="M235" s="154"/>
    </row>
    <row r="236" spans="2:14" ht="15" customHeight="1">
      <c r="C236" s="624" t="s">
        <v>124</v>
      </c>
      <c r="D236" s="624"/>
      <c r="E236" s="624"/>
      <c r="F236" s="624"/>
      <c r="G236" s="624"/>
      <c r="H236" s="624"/>
      <c r="I236" s="624"/>
      <c r="J236" s="624"/>
      <c r="K236" s="624"/>
      <c r="L236" s="624"/>
      <c r="M236" s="624"/>
    </row>
    <row r="237" spans="2:14" ht="4.5" customHeight="1">
      <c r="C237" s="110"/>
      <c r="D237" s="110"/>
      <c r="E237" s="110"/>
      <c r="F237" s="110"/>
      <c r="G237" s="110"/>
      <c r="H237" s="110"/>
      <c r="I237" s="110"/>
      <c r="J237" s="110"/>
      <c r="K237" s="110"/>
      <c r="L237" s="110"/>
      <c r="M237" s="110"/>
    </row>
    <row r="238" spans="2:14">
      <c r="C238" s="126" t="s">
        <v>119</v>
      </c>
      <c r="D238" s="126"/>
      <c r="J238" s="112"/>
      <c r="K238" s="155">
        <f>'TDC Limit'!M29</f>
        <v>0</v>
      </c>
      <c r="L238" s="153"/>
    </row>
    <row r="239" spans="2:14">
      <c r="C239" s="126" t="s">
        <v>125</v>
      </c>
      <c r="D239" s="126"/>
      <c r="J239" s="112"/>
      <c r="K239" s="75">
        <v>0</v>
      </c>
    </row>
    <row r="240" spans="2:14">
      <c r="C240" s="126" t="s">
        <v>126</v>
      </c>
      <c r="D240" s="126"/>
      <c r="J240" s="112"/>
      <c r="K240" s="76">
        <f>IFERROR(K238/K239,0)</f>
        <v>0</v>
      </c>
    </row>
    <row r="241" spans="2:13" ht="15" thickBot="1">
      <c r="K241" s="156"/>
    </row>
    <row r="242" spans="2:13" ht="19.5" customHeight="1" thickTop="1" thickBot="1">
      <c r="B242" s="148"/>
      <c r="C242" s="149" t="s">
        <v>127</v>
      </c>
      <c r="D242" s="150"/>
      <c r="E242" s="148"/>
      <c r="F242" s="148"/>
      <c r="G242" s="148"/>
      <c r="H242" s="148"/>
      <c r="I242" s="148"/>
      <c r="J242" s="148"/>
      <c r="K242" s="148"/>
      <c r="L242" s="148"/>
      <c r="M242" s="151">
        <f>SUM(M232,M234)</f>
        <v>0</v>
      </c>
    </row>
    <row r="243" spans="2:13" ht="15" thickTop="1">
      <c r="J243" s="633" t="s">
        <v>128</v>
      </c>
      <c r="K243" s="633"/>
      <c r="L243" s="633"/>
    </row>
    <row r="244" spans="2:13">
      <c r="L244" s="157" t="s">
        <v>129</v>
      </c>
      <c r="M244" s="158">
        <v>164</v>
      </c>
    </row>
    <row r="245" spans="2:13">
      <c r="L245" s="157" t="s">
        <v>130</v>
      </c>
      <c r="M245" s="158">
        <v>158</v>
      </c>
    </row>
    <row r="246" spans="2:13">
      <c r="L246" s="157" t="s">
        <v>131</v>
      </c>
      <c r="M246" s="123">
        <v>154</v>
      </c>
    </row>
  </sheetData>
  <sheetProtection formatCells="0" formatColumns="0" formatRows="0"/>
  <mergeCells count="72">
    <mergeCell ref="E55:M55"/>
    <mergeCell ref="C156:M157"/>
    <mergeCell ref="I107:L107"/>
    <mergeCell ref="C127:M128"/>
    <mergeCell ref="C139:M140"/>
    <mergeCell ref="C65:M65"/>
    <mergeCell ref="G70:L70"/>
    <mergeCell ref="K67:L67"/>
    <mergeCell ref="I108:L108"/>
    <mergeCell ref="C153:M153"/>
    <mergeCell ref="G73:L73"/>
    <mergeCell ref="G79:L79"/>
    <mergeCell ref="G91:L91"/>
    <mergeCell ref="G81:L81"/>
    <mergeCell ref="G82:L82"/>
    <mergeCell ref="G84:L84"/>
    <mergeCell ref="G85:L85"/>
    <mergeCell ref="G75:L75"/>
    <mergeCell ref="G76:L76"/>
    <mergeCell ref="G78:L78"/>
    <mergeCell ref="I135:L135"/>
    <mergeCell ref="C114:M114"/>
    <mergeCell ref="I116:L116"/>
    <mergeCell ref="I117:L117"/>
    <mergeCell ref="J243:L243"/>
    <mergeCell ref="I109:L109"/>
    <mergeCell ref="I131:L132"/>
    <mergeCell ref="C236:M236"/>
    <mergeCell ref="C204:M204"/>
    <mergeCell ref="C170:M171"/>
    <mergeCell ref="G173:L173"/>
    <mergeCell ref="C177:M178"/>
    <mergeCell ref="G180:L180"/>
    <mergeCell ref="C191:M191"/>
    <mergeCell ref="C184:M185"/>
    <mergeCell ref="G187:L187"/>
    <mergeCell ref="E200:I200"/>
    <mergeCell ref="C225:M225"/>
    <mergeCell ref="C150:M151"/>
    <mergeCell ref="E206:I206"/>
    <mergeCell ref="I227:K227"/>
    <mergeCell ref="C223:M223"/>
    <mergeCell ref="C224:M224"/>
    <mergeCell ref="I133:L133"/>
    <mergeCell ref="E123:F123"/>
    <mergeCell ref="C197:M198"/>
    <mergeCell ref="G159:L159"/>
    <mergeCell ref="E142:M142"/>
    <mergeCell ref="G193:I193"/>
    <mergeCell ref="K193:L193"/>
    <mergeCell ref="C163:M164"/>
    <mergeCell ref="G166:L166"/>
    <mergeCell ref="G152:I152"/>
    <mergeCell ref="I134:L134"/>
    <mergeCell ref="C217:M218"/>
    <mergeCell ref="E219:I219"/>
    <mergeCell ref="C210:M211"/>
    <mergeCell ref="E213:I213"/>
    <mergeCell ref="B1:M1"/>
    <mergeCell ref="E40:M40"/>
    <mergeCell ref="E53:M53"/>
    <mergeCell ref="B3:M10"/>
    <mergeCell ref="E32:F32"/>
    <mergeCell ref="E47:M47"/>
    <mergeCell ref="E12:F12"/>
    <mergeCell ref="M12:M13"/>
    <mergeCell ref="H17:M17"/>
    <mergeCell ref="H18:M18"/>
    <mergeCell ref="D17:E17"/>
    <mergeCell ref="I110:L110"/>
    <mergeCell ref="G69:L69"/>
    <mergeCell ref="G72:L72"/>
  </mergeCells>
  <dataValidations count="33">
    <dataValidation type="list" allowBlank="1" showInputMessage="1" sqref="E32:F32" xr:uid="{00000000-0002-0000-0100-000000000000}">
      <formula1>Years</formula1>
    </dataValidation>
    <dataValidation type="list" allowBlank="1" showInputMessage="1" showErrorMessage="1" sqref="E200:I200" xr:uid="{00000000-0002-0000-0100-000001000000}">
      <formula1>NPSponsor</formula1>
    </dataValidation>
    <dataValidation type="list" allowBlank="1" showInputMessage="1" showErrorMessage="1" sqref="E123:F123" xr:uid="{00000000-0002-0000-0100-000002000000}">
      <formula1>DevFees</formula1>
    </dataValidation>
    <dataValidation type="list" allowBlank="1" showInputMessage="1" showErrorMessage="1" sqref="E142:M142" xr:uid="{00000000-0002-0000-0100-000003000000}">
      <formula1>Historic</formula1>
    </dataValidation>
    <dataValidation type="list" allowBlank="1" showInputMessage="1" showErrorMessage="1" sqref="E22:E23 E25" xr:uid="{00000000-0002-0000-0100-000006000000}">
      <formula1>Inc_percent</formula1>
    </dataValidation>
    <dataValidation type="list" allowBlank="1" showInputMessage="1" sqref="E40:M40" xr:uid="{00000000-0002-0000-0100-000007000000}">
      <formula1>Homeless75</formula1>
    </dataValidation>
    <dataValidation type="list" allowBlank="1" showInputMessage="1" showErrorMessage="1" sqref="E53:M53 E55:M55" xr:uid="{00000000-0002-0000-0100-000008000000}">
      <formula1>SpecNeeds20</formula1>
    </dataValidation>
    <dataValidation type="list" allowBlank="1" showInputMessage="1" showErrorMessage="1" sqref="G173:L173 G166:L166 G68:L68 G74:L74 G80:L80" xr:uid="{00000000-0002-0000-0100-000009000000}">
      <formula1>local_funding_counties</formula1>
    </dataValidation>
    <dataValidation type="list" allowBlank="1" showInputMessage="1" showErrorMessage="1" sqref="G159:L159" xr:uid="{00000000-0002-0000-0100-00000B000000}">
      <formula1>location_eff</formula1>
    </dataValidation>
    <dataValidation type="list" allowBlank="1" showInputMessage="1" showErrorMessage="1" sqref="G180:L180" xr:uid="{00000000-0002-0000-0100-00000C000000}">
      <formula1>KC_only</formula1>
    </dataValidation>
    <dataValidation type="list" allowBlank="1" showInputMessage="1" showErrorMessage="1" sqref="G193:I193" xr:uid="{00000000-0002-0000-0100-00000D000000}">
      <formula1>in_within</formula1>
    </dataValidation>
    <dataValidation operator="notBetween" allowBlank="1" showInputMessage="1" error="Award must be at least $750,000." sqref="K99:K100" xr:uid="{00000000-0002-0000-0100-000011000000}"/>
    <dataValidation type="list" allowBlank="1" showInputMessage="1" showErrorMessage="1" sqref="G187:L187" xr:uid="{00000000-0002-0000-0100-000012000000}">
      <formula1>KC_OppArea</formula1>
    </dataValidation>
    <dataValidation type="list" allowBlank="1" showInputMessage="1" showErrorMessage="1" sqref="G91:L91" xr:uid="{00000000-0002-0000-0100-000013000000}">
      <formula1>local_funding_sources</formula1>
    </dataValidation>
    <dataValidation operator="notBetween" allowBlank="1" showInputMessage="1" error="." sqref="K101" xr:uid="{00000000-0002-0000-0100-000014000000}"/>
    <dataValidation allowBlank="1" showInputMessage="1" showErrorMessage="1" promptTitle="Rounding Rule (6.1.1)" prompt="If the percentage of units being set-aside is not a whole number (i.e., 50% of 25 units = 12.5 units), begin with rounding the lowest income set-aside up to the next whole number. Remaining units should be assigned to the highest income set-aside." sqref="I22:I25" xr:uid="{A3B60483-2FC6-412B-9B0A-CE221A6C52F9}"/>
    <dataValidation allowBlank="1" showInputMessage="1" showErrorMessage="1" prompt="Excludes any common area/manager's units." sqref="I26" xr:uid="{FED5A7A9-D370-47D1-A2AC-650E40506CE7}"/>
    <dataValidation allowBlank="1" showInputMessage="1" showErrorMessage="1" promptTitle="Units with PBRA" prompt="0-10% units = 0 points_x000a_10%-25% units = 2 points_x000a_26%-49% units = 3 points_x000a_50% or more units = 4 points" sqref="M103" xr:uid="{CC5E6260-ED3C-403A-8ECA-515C4B6CA900}"/>
    <dataValidation type="whole" showInputMessage="1" showErrorMessage="1" sqref="I108:L108" xr:uid="{40A44396-5925-4BCC-8D7F-754B1A9FC632}">
      <formula1>0</formula1>
      <formula2>10000000000</formula2>
    </dataValidation>
    <dataValidation type="whole" allowBlank="1" showInputMessage="1" showErrorMessage="1" sqref="I135:L136 L144 L145" xr:uid="{8204AD70-50FC-4571-A57B-F230EAC60E50}">
      <formula1>0</formula1>
      <formula2>10000000000</formula2>
    </dataValidation>
    <dataValidation allowBlank="1" showInputMessage="1" showErrorMessage="1" promptTitle="Units at Risk" prompt="79 units or less = 4 points_x000a_80 units or more = 6 points" sqref="M125" xr:uid="{DB255D83-67B6-4045-93DA-499E43A629D2}"/>
    <dataValidation type="list" allowBlank="1" showInputMessage="1" showErrorMessage="1" prompt="Projects claiming these points are ineligible for the following: Location Efficient Projects, Area Targeted by a Local Jurisdiction, Community Revalization Plan, Transit Oriented Development, Job Centers, and High Opportunity Areas." sqref="G152:I152" xr:uid="{C97CC871-E88D-4A03-9187-767F4B14A011}">
      <formula1>eligible_tribes</formula1>
    </dataValidation>
    <dataValidation type="decimal" allowBlank="1" showInputMessage="1" showErrorMessage="1" sqref="G70:L70 G73:L73 G76:L76 G79:L79 G82:L82 G85:L85" xr:uid="{10147D3A-BBDC-4316-BF48-73088AB3027E}">
      <formula1>0</formula1>
      <formula2>1E+25</formula2>
    </dataValidation>
    <dataValidation type="decimal" allowBlank="1" showInputMessage="1" showErrorMessage="1" sqref="K67:L67" xr:uid="{EE41F40B-F2A5-4433-86E6-105311587CB3}">
      <formula1>0</formula1>
      <formula2>1E+26</formula2>
    </dataValidation>
    <dataValidation type="list" allowBlank="1" sqref="K193:L193" xr:uid="{C1508769-DE5A-44DF-B1F2-31CFF241C3D0}">
      <formula1>INDIRECT(G194)</formula1>
    </dataValidation>
    <dataValidation type="list" allowBlank="1" showInputMessage="1" showErrorMessage="1" sqref="E206:I206" xr:uid="{0ECDDEB8-0247-4284-A49D-166C5FA11254}">
      <formula1>npDonation</formula1>
    </dataValidation>
    <dataValidation allowBlank="1" showInputMessage="1" showErrorMessage="1" prompt="To be completed by the Commission." sqref="M234" xr:uid="{B0EC31B3-63E4-44E5-8F2E-AEE085A80630}"/>
    <dataValidation type="list" allowBlank="1" showInputMessage="1" showErrorMessage="1" sqref="E219:I219" xr:uid="{4E3F21A8-D05C-438E-A957-171142228DF1}">
      <formula1>energyEfficiency</formula1>
    </dataValidation>
    <dataValidation allowBlank="1" showErrorMessage="1" sqref="I16 I27" xr:uid="{779D7322-EFE0-4B59-8FE1-B862CB948124}"/>
    <dataValidation type="list" allowBlank="1" showInputMessage="1" showErrorMessage="1" sqref="H18:M18" xr:uid="{891D9D78-7A3B-49D0-B7D3-C81414DD90ED}">
      <formula1>INDIRECT($O$17)</formula1>
    </dataValidation>
    <dataValidation allowBlank="1" showInputMessage="1" showErrorMessage="1" promptTitle="Calculated cell" prompt="This is a calculated cell" sqref="M14" xr:uid="{1B64173B-808D-4F72-886B-D0F3D3072B92}"/>
    <dataValidation type="list" allowBlank="1" showInputMessage="1" showErrorMessage="1" sqref="E213:I213" xr:uid="{532355A3-C50D-4703-A229-28A4C04B3B3C}">
      <formula1>ETO</formula1>
    </dataValidation>
    <dataValidation allowBlank="1" showInputMessage="1" showErrorMessage="1" prompt="Projects that use project-based rental assistance to establish eligibility for the Local Funding Commitment points are not eligible for points under this policy.  " sqref="I107:L107" xr:uid="{F2E281F0-A240-47D3-BF60-659D7CCFD5D1}"/>
  </dataValidations>
  <pageMargins left="0.7" right="0.7" top="0.75" bottom="0.75" header="0.3" footer="0.3"/>
  <pageSetup scale="79" firstPageNumber="2" orientation="portrait" r:id="rId1"/>
  <headerFooter>
    <oddFooter>&amp;L&amp;A - &amp;P&amp;R2020 WSHFC 9% Addendum</oddFooter>
  </headerFooter>
  <rowBreaks count="3" manualBreakCount="3">
    <brk id="62" max="12" man="1"/>
    <brk id="136" max="12" man="1"/>
    <brk id="188" max="12" man="1"/>
  </rowBreaks>
  <colBreaks count="1" manualBreakCount="1">
    <brk id="13" max="1048575" man="1"/>
  </colBreaks>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7000000}">
          <x14:formula1>
            <xm:f>_ScoringList!$B$203:$B$205</xm:f>
          </x14:formula1>
          <xm:sqref>I131:L131</xm:sqref>
        </x14:dataValidation>
        <x14:dataValidation type="list" allowBlank="1" showInputMessage="1" showErrorMessage="1" xr:uid="{00000000-0002-0000-0100-000016000000}">
          <x14:formula1>
            <xm:f>_ScoringList!$B$128:$B$129</xm:f>
          </x14:formula1>
          <xm:sqref>E47:M47</xm:sqref>
        </x14:dataValidation>
        <x14:dataValidation type="list" allowBlank="1" showInputMessage="1" showErrorMessage="1" xr:uid="{994E6F82-608C-447D-B325-79D8296A0F4F}">
          <x14:formula1>
            <xm:f>_ScoringList_SetAside!$B$2:$B$41</xm:f>
          </x14:formula1>
          <xm:sqref>H17:M17</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K16"/>
  <sheetViews>
    <sheetView topLeftCell="I1" workbookViewId="0">
      <selection activeCell="C2" sqref="C2"/>
    </sheetView>
  </sheetViews>
  <sheetFormatPr defaultColWidth="9" defaultRowHeight="14.45"/>
  <cols>
    <col min="1" max="1" width="31.42578125" bestFit="1" customWidth="1"/>
    <col min="2" max="2" width="15.28515625" bestFit="1" customWidth="1"/>
    <col min="3" max="4" width="12.28515625" bestFit="1" customWidth="1"/>
    <col min="5" max="5" width="24.5703125" bestFit="1" customWidth="1"/>
    <col min="6" max="6" width="24.85546875" bestFit="1" customWidth="1"/>
    <col min="7" max="7" width="12.7109375" bestFit="1" customWidth="1"/>
    <col min="8" max="8" width="19.28515625" bestFit="1" customWidth="1"/>
    <col min="9" max="9" width="15.28515625" bestFit="1" customWidth="1"/>
    <col min="10" max="10" width="22.85546875" bestFit="1" customWidth="1"/>
    <col min="11" max="11" width="15.5703125" bestFit="1" customWidth="1"/>
    <col min="12" max="12" width="13.7109375" bestFit="1" customWidth="1"/>
    <col min="13" max="14" width="24.7109375" bestFit="1" customWidth="1"/>
    <col min="15" max="15" width="21.7109375" bestFit="1" customWidth="1"/>
    <col min="16" max="16" width="17.28515625" bestFit="1" customWidth="1"/>
    <col min="17" max="17" width="18" bestFit="1" customWidth="1"/>
    <col min="18" max="18" width="16.42578125" bestFit="1" customWidth="1"/>
    <col min="19" max="19" width="14.140625" bestFit="1" customWidth="1"/>
    <col min="20" max="20" width="18.5703125" bestFit="1" customWidth="1"/>
    <col min="21" max="21" width="22.42578125" bestFit="1" customWidth="1"/>
    <col min="22" max="22" width="13.28515625" bestFit="1" customWidth="1"/>
    <col min="23" max="23" width="19.28515625" bestFit="1" customWidth="1"/>
    <col min="24" max="24" width="15.85546875" bestFit="1" customWidth="1"/>
    <col min="25" max="25" width="11.85546875" bestFit="1" customWidth="1"/>
    <col min="26" max="26" width="22.28515625" bestFit="1" customWidth="1"/>
    <col min="27" max="27" width="19.5703125" bestFit="1" customWidth="1"/>
    <col min="28" max="32" width="32.42578125" bestFit="1" customWidth="1"/>
    <col min="33" max="37" width="31.85546875" bestFit="1" customWidth="1"/>
  </cols>
  <sheetData>
    <row r="1" spans="1:37">
      <c r="A1" t="s">
        <v>657</v>
      </c>
      <c r="B1" t="s">
        <v>658</v>
      </c>
      <c r="C1" t="s">
        <v>659</v>
      </c>
      <c r="D1" t="s">
        <v>660</v>
      </c>
      <c r="E1" t="s">
        <v>661</v>
      </c>
      <c r="F1" t="s">
        <v>662</v>
      </c>
      <c r="G1" t="s">
        <v>663</v>
      </c>
      <c r="H1" t="s">
        <v>664</v>
      </c>
      <c r="I1" t="s">
        <v>665</v>
      </c>
      <c r="J1" t="s">
        <v>666</v>
      </c>
      <c r="K1" t="s">
        <v>667</v>
      </c>
      <c r="L1" t="s">
        <v>668</v>
      </c>
      <c r="M1" t="s">
        <v>669</v>
      </c>
      <c r="N1" t="s">
        <v>670</v>
      </c>
      <c r="O1" t="s">
        <v>671</v>
      </c>
      <c r="P1" t="s">
        <v>672</v>
      </c>
      <c r="Q1" t="s">
        <v>673</v>
      </c>
      <c r="R1" t="s">
        <v>674</v>
      </c>
      <c r="S1" t="s">
        <v>675</v>
      </c>
      <c r="T1" t="s">
        <v>676</v>
      </c>
      <c r="U1" t="s">
        <v>677</v>
      </c>
      <c r="V1" t="s">
        <v>678</v>
      </c>
      <c r="W1" t="s">
        <v>679</v>
      </c>
      <c r="X1" t="s">
        <v>680</v>
      </c>
      <c r="Y1" t="s">
        <v>681</v>
      </c>
      <c r="Z1" t="s">
        <v>682</v>
      </c>
      <c r="AA1" t="s">
        <v>683</v>
      </c>
      <c r="AB1" t="s">
        <v>684</v>
      </c>
      <c r="AC1" t="s">
        <v>685</v>
      </c>
      <c r="AD1" t="s">
        <v>686</v>
      </c>
      <c r="AE1" t="s">
        <v>687</v>
      </c>
      <c r="AF1" t="s">
        <v>688</v>
      </c>
      <c r="AG1" t="s">
        <v>689</v>
      </c>
      <c r="AH1" t="s">
        <v>690</v>
      </c>
      <c r="AI1" t="s">
        <v>691</v>
      </c>
      <c r="AJ1" t="s">
        <v>692</v>
      </c>
      <c r="AK1" t="s">
        <v>693</v>
      </c>
    </row>
    <row r="2" spans="1:37">
      <c r="B2" t="s">
        <v>694</v>
      </c>
      <c r="C2">
        <f>'LIHTC Pro Forma'!H15</f>
        <v>0</v>
      </c>
      <c r="D2">
        <f>'LIHTC Pro Forma'!H16</f>
        <v>0</v>
      </c>
      <c r="E2" s="60">
        <f>'LIHTC Pro Forma'!H24</f>
        <v>0</v>
      </c>
      <c r="F2" s="60">
        <f>'LIHTC Pro Forma'!H25</f>
        <v>0</v>
      </c>
      <c r="G2" s="60">
        <f>'LIHTC Pro Forma'!H26</f>
        <v>0</v>
      </c>
      <c r="H2" s="60">
        <f>'LIHTC Pro Forma'!H27</f>
        <v>0</v>
      </c>
      <c r="I2" s="60">
        <f>'LIHTC Pro Forma'!H28</f>
        <v>0</v>
      </c>
      <c r="J2" s="60">
        <f>'LIHTC Pro Forma'!H29</f>
        <v>0</v>
      </c>
      <c r="K2" s="60">
        <f>'LIHTC Pro Forma'!H30</f>
        <v>0</v>
      </c>
      <c r="L2" s="60">
        <f>'LIHTC Pro Forma'!H31</f>
        <v>0</v>
      </c>
      <c r="M2" s="60">
        <f>'LIHTC Pro Forma'!H32</f>
        <v>0</v>
      </c>
      <c r="N2" s="60">
        <f>'LIHTC Pro Forma'!H33</f>
        <v>0</v>
      </c>
      <c r="O2" s="60">
        <f>'LIHTC Pro Forma'!H34</f>
        <v>0</v>
      </c>
      <c r="P2" s="60">
        <f>'LIHTC Pro Forma'!H35</f>
        <v>0</v>
      </c>
      <c r="Q2" s="60">
        <f>'LIHTC Pro Forma'!H36</f>
        <v>0</v>
      </c>
      <c r="R2" s="60">
        <f>'LIHTC Pro Forma'!H37</f>
        <v>0</v>
      </c>
      <c r="S2" s="60">
        <f>'LIHTC Pro Forma'!H38</f>
        <v>0</v>
      </c>
      <c r="T2" s="60">
        <f>'LIHTC Pro Forma'!H39</f>
        <v>0</v>
      </c>
      <c r="U2" s="60">
        <f>'LIHTC Pro Forma'!H40</f>
        <v>0</v>
      </c>
      <c r="V2" s="60">
        <f>'LIHTC Pro Forma'!H41</f>
        <v>0</v>
      </c>
      <c r="W2" s="60">
        <f>'LIHTC Pro Forma'!H42</f>
        <v>0</v>
      </c>
      <c r="X2" s="60">
        <f>'LIHTC Pro Forma'!H43</f>
        <v>0</v>
      </c>
      <c r="Y2" s="60">
        <f>'LIHTC Pro Forma'!H44</f>
        <v>0</v>
      </c>
      <c r="Z2" s="60">
        <f>'LIHTC Pro Forma'!H47</f>
        <v>0</v>
      </c>
      <c r="AA2" s="60">
        <f>'LIHTC Pro Forma'!H48</f>
        <v>0</v>
      </c>
      <c r="AB2">
        <f>'LIHTC Pro Forma'!H56</f>
        <v>0</v>
      </c>
      <c r="AC2">
        <f>'LIHTC Pro Forma'!H57</f>
        <v>0</v>
      </c>
      <c r="AD2">
        <f>'LIHTC Pro Forma'!H58</f>
        <v>0</v>
      </c>
      <c r="AG2">
        <f>'LIHTC Pro Forma'!H65</f>
        <v>0</v>
      </c>
      <c r="AH2">
        <f>'LIHTC Pro Forma'!H66</f>
        <v>0</v>
      </c>
      <c r="AI2">
        <f>'LIHTC Pro Forma'!H67</f>
        <v>0</v>
      </c>
      <c r="AJ2">
        <f>'LIHTC Pro Forma'!H68</f>
        <v>0</v>
      </c>
      <c r="AK2">
        <f>'LIHTC Pro Forma'!H69</f>
        <v>0</v>
      </c>
    </row>
    <row r="3" spans="1:37">
      <c r="B3" t="s">
        <v>695</v>
      </c>
      <c r="C3">
        <f>'LIHTC Pro Forma'!I15</f>
        <v>0</v>
      </c>
      <c r="D3">
        <f>'LIHTC Pro Forma'!I16</f>
        <v>0</v>
      </c>
      <c r="AB3">
        <f>'LIHTC Pro Forma'!I56</f>
        <v>0</v>
      </c>
      <c r="AC3">
        <f>'LIHTC Pro Forma'!I57</f>
        <v>0</v>
      </c>
      <c r="AD3">
        <f>'LIHTC Pro Forma'!I58</f>
        <v>0</v>
      </c>
      <c r="AG3">
        <f>'LIHTC Pro Forma'!I65</f>
        <v>0</v>
      </c>
      <c r="AH3">
        <f>'LIHTC Pro Forma'!I66</f>
        <v>0</v>
      </c>
      <c r="AI3">
        <f>'LIHTC Pro Forma'!I67</f>
        <v>0</v>
      </c>
      <c r="AJ3">
        <f>'LIHTC Pro Forma'!I68</f>
        <v>0</v>
      </c>
      <c r="AK3">
        <f>'LIHTC Pro Forma'!I69</f>
        <v>0</v>
      </c>
    </row>
    <row r="4" spans="1:37">
      <c r="B4" t="s">
        <v>696</v>
      </c>
      <c r="C4">
        <f>'LIHTC Pro Forma'!J15</f>
        <v>0</v>
      </c>
      <c r="D4">
        <f>'LIHTC Pro Forma'!J16</f>
        <v>0</v>
      </c>
      <c r="AB4">
        <f>'LIHTC Pro Forma'!J56</f>
        <v>0</v>
      </c>
      <c r="AC4">
        <f>'LIHTC Pro Forma'!J57</f>
        <v>0</v>
      </c>
      <c r="AD4">
        <f>'LIHTC Pro Forma'!J58</f>
        <v>0</v>
      </c>
      <c r="AG4">
        <f>'LIHTC Pro Forma'!J65</f>
        <v>0</v>
      </c>
      <c r="AH4">
        <f>'LIHTC Pro Forma'!J66</f>
        <v>0</v>
      </c>
      <c r="AI4">
        <f>'LIHTC Pro Forma'!J67</f>
        <v>0</v>
      </c>
      <c r="AJ4">
        <f>'LIHTC Pro Forma'!J68</f>
        <v>0</v>
      </c>
      <c r="AK4">
        <f>'LIHTC Pro Forma'!J69</f>
        <v>0</v>
      </c>
    </row>
    <row r="5" spans="1:37">
      <c r="B5" t="s">
        <v>697</v>
      </c>
      <c r="C5">
        <f>'LIHTC Pro Forma'!K15</f>
        <v>0</v>
      </c>
      <c r="D5">
        <f>'LIHTC Pro Forma'!K16</f>
        <v>0</v>
      </c>
      <c r="AB5">
        <f>'LIHTC Pro Forma'!K56</f>
        <v>0</v>
      </c>
      <c r="AC5">
        <f>'LIHTC Pro Forma'!K57</f>
        <v>0</v>
      </c>
      <c r="AD5">
        <f>'LIHTC Pro Forma'!K58</f>
        <v>0</v>
      </c>
      <c r="AG5">
        <f>'LIHTC Pro Forma'!K65</f>
        <v>0</v>
      </c>
      <c r="AH5">
        <f>'LIHTC Pro Forma'!K66</f>
        <v>0</v>
      </c>
      <c r="AI5">
        <f>'LIHTC Pro Forma'!K67</f>
        <v>0</v>
      </c>
      <c r="AJ5">
        <f>'LIHTC Pro Forma'!K68</f>
        <v>0</v>
      </c>
      <c r="AK5">
        <f>'LIHTC Pro Forma'!K69</f>
        <v>0</v>
      </c>
    </row>
    <row r="6" spans="1:37">
      <c r="B6" t="s">
        <v>698</v>
      </c>
      <c r="C6">
        <f>'LIHTC Pro Forma'!L15</f>
        <v>0</v>
      </c>
      <c r="D6">
        <f>'LIHTC Pro Forma'!L16</f>
        <v>0</v>
      </c>
      <c r="AB6">
        <f>'LIHTC Pro Forma'!L56</f>
        <v>0</v>
      </c>
      <c r="AC6">
        <f>'LIHTC Pro Forma'!L57</f>
        <v>0</v>
      </c>
      <c r="AD6">
        <f>'LIHTC Pro Forma'!L58</f>
        <v>0</v>
      </c>
      <c r="AG6">
        <f>'LIHTC Pro Forma'!L65</f>
        <v>0</v>
      </c>
      <c r="AH6">
        <f>'LIHTC Pro Forma'!L66</f>
        <v>0</v>
      </c>
      <c r="AI6">
        <f>'LIHTC Pro Forma'!L67</f>
        <v>0</v>
      </c>
      <c r="AJ6">
        <f>'LIHTC Pro Forma'!L68</f>
        <v>0</v>
      </c>
      <c r="AK6">
        <f>'LIHTC Pro Forma'!L69</f>
        <v>0</v>
      </c>
    </row>
    <row r="7" spans="1:37">
      <c r="B7" t="s">
        <v>699</v>
      </c>
      <c r="C7">
        <f>'LIHTC Pro Forma'!M15</f>
        <v>0</v>
      </c>
      <c r="D7">
        <f>'LIHTC Pro Forma'!M16</f>
        <v>0</v>
      </c>
      <c r="AB7">
        <f>'LIHTC Pro Forma'!M56</f>
        <v>0</v>
      </c>
      <c r="AC7">
        <f>'LIHTC Pro Forma'!M57</f>
        <v>0</v>
      </c>
      <c r="AD7">
        <f>'LIHTC Pro Forma'!M58</f>
        <v>0</v>
      </c>
      <c r="AG7">
        <f>'LIHTC Pro Forma'!M65</f>
        <v>0</v>
      </c>
      <c r="AH7">
        <f>'LIHTC Pro Forma'!M66</f>
        <v>0</v>
      </c>
      <c r="AI7">
        <f>'LIHTC Pro Forma'!M67</f>
        <v>0</v>
      </c>
      <c r="AJ7">
        <f>'LIHTC Pro Forma'!M68</f>
        <v>0</v>
      </c>
      <c r="AK7">
        <f>'LIHTC Pro Forma'!M69</f>
        <v>0</v>
      </c>
    </row>
    <row r="8" spans="1:37">
      <c r="B8" t="s">
        <v>700</v>
      </c>
      <c r="C8">
        <f>'LIHTC Pro Forma'!N15</f>
        <v>0</v>
      </c>
      <c r="D8">
        <f>'LIHTC Pro Forma'!N16</f>
        <v>0</v>
      </c>
      <c r="AB8">
        <f>'LIHTC Pro Forma'!N56</f>
        <v>0</v>
      </c>
      <c r="AC8">
        <f>'LIHTC Pro Forma'!N57</f>
        <v>0</v>
      </c>
      <c r="AD8">
        <f>'LIHTC Pro Forma'!N58</f>
        <v>0</v>
      </c>
      <c r="AG8">
        <f>'LIHTC Pro Forma'!N65</f>
        <v>0</v>
      </c>
      <c r="AH8">
        <f>'LIHTC Pro Forma'!N66</f>
        <v>0</v>
      </c>
      <c r="AI8">
        <f>'LIHTC Pro Forma'!N67</f>
        <v>0</v>
      </c>
      <c r="AJ8">
        <f>'LIHTC Pro Forma'!N68</f>
        <v>0</v>
      </c>
      <c r="AK8">
        <f>'LIHTC Pro Forma'!N69</f>
        <v>0</v>
      </c>
    </row>
    <row r="9" spans="1:37">
      <c r="B9" t="s">
        <v>701</v>
      </c>
      <c r="C9">
        <f>'LIHTC Pro Forma'!G81</f>
        <v>0</v>
      </c>
      <c r="D9">
        <f>'LIHTC Pro Forma'!G82</f>
        <v>0</v>
      </c>
      <c r="AB9">
        <f>'LIHTC Pro Forma'!G122</f>
        <v>0</v>
      </c>
      <c r="AC9">
        <f>'LIHTC Pro Forma'!G123</f>
        <v>0</v>
      </c>
      <c r="AD9">
        <f>'LIHTC Pro Forma'!G124</f>
        <v>0</v>
      </c>
      <c r="AG9">
        <f>'LIHTC Pro Forma'!G130</f>
        <v>0</v>
      </c>
      <c r="AH9">
        <f>'LIHTC Pro Forma'!G131</f>
        <v>0</v>
      </c>
      <c r="AI9">
        <f>'LIHTC Pro Forma'!G132</f>
        <v>0</v>
      </c>
      <c r="AJ9">
        <f>'LIHTC Pro Forma'!G133</f>
        <v>0</v>
      </c>
      <c r="AK9">
        <f>'LIHTC Pro Forma'!G134</f>
        <v>0</v>
      </c>
    </row>
    <row r="10" spans="1:37">
      <c r="B10" t="s">
        <v>702</v>
      </c>
      <c r="C10">
        <f>'LIHTC Pro Forma'!H81</f>
        <v>0</v>
      </c>
      <c r="D10">
        <f>'LIHTC Pro Forma'!H82</f>
        <v>0</v>
      </c>
      <c r="AB10">
        <f>'LIHTC Pro Forma'!H122</f>
        <v>0</v>
      </c>
      <c r="AC10">
        <f>'LIHTC Pro Forma'!H123</f>
        <v>0</v>
      </c>
      <c r="AD10">
        <f>'LIHTC Pro Forma'!H124</f>
        <v>0</v>
      </c>
      <c r="AG10">
        <f>'LIHTC Pro Forma'!H130</f>
        <v>0</v>
      </c>
      <c r="AH10">
        <f>'LIHTC Pro Forma'!H131</f>
        <v>0</v>
      </c>
      <c r="AI10">
        <f>'LIHTC Pro Forma'!H132</f>
        <v>0</v>
      </c>
      <c r="AJ10">
        <f>'LIHTC Pro Forma'!H133</f>
        <v>0</v>
      </c>
      <c r="AK10">
        <f>'LIHTC Pro Forma'!H134</f>
        <v>0</v>
      </c>
    </row>
    <row r="11" spans="1:37">
      <c r="B11" t="s">
        <v>629</v>
      </c>
      <c r="C11">
        <f>'LIHTC Pro Forma'!I81</f>
        <v>0</v>
      </c>
      <c r="D11">
        <f>'LIHTC Pro Forma'!I82</f>
        <v>0</v>
      </c>
      <c r="AB11">
        <f>'LIHTC Pro Forma'!I122</f>
        <v>0</v>
      </c>
      <c r="AC11">
        <f>'LIHTC Pro Forma'!I123</f>
        <v>0</v>
      </c>
      <c r="AD11">
        <f>'LIHTC Pro Forma'!I124</f>
        <v>0</v>
      </c>
      <c r="AG11">
        <f>'LIHTC Pro Forma'!I130</f>
        <v>0</v>
      </c>
      <c r="AH11">
        <f>'LIHTC Pro Forma'!I131</f>
        <v>0</v>
      </c>
      <c r="AI11">
        <f>'LIHTC Pro Forma'!I132</f>
        <v>0</v>
      </c>
      <c r="AJ11">
        <f>'LIHTC Pro Forma'!I133</f>
        <v>0</v>
      </c>
      <c r="AK11">
        <f>'LIHTC Pro Forma'!I134</f>
        <v>0</v>
      </c>
    </row>
    <row r="12" spans="1:37">
      <c r="B12" t="s">
        <v>630</v>
      </c>
      <c r="C12">
        <f>'LIHTC Pro Forma'!J81</f>
        <v>0</v>
      </c>
      <c r="D12">
        <f>'LIHTC Pro Forma'!J82</f>
        <v>0</v>
      </c>
      <c r="AB12">
        <f>'LIHTC Pro Forma'!J122</f>
        <v>0</v>
      </c>
      <c r="AC12">
        <f>'LIHTC Pro Forma'!J123</f>
        <v>0</v>
      </c>
      <c r="AD12">
        <f>'LIHTC Pro Forma'!J124</f>
        <v>0</v>
      </c>
      <c r="AG12">
        <f>'LIHTC Pro Forma'!J130</f>
        <v>0</v>
      </c>
      <c r="AH12">
        <f>'LIHTC Pro Forma'!J131</f>
        <v>0</v>
      </c>
      <c r="AI12">
        <f>'LIHTC Pro Forma'!J132</f>
        <v>0</v>
      </c>
      <c r="AJ12">
        <f>'LIHTC Pro Forma'!J133</f>
        <v>0</v>
      </c>
      <c r="AK12">
        <f>'LIHTC Pro Forma'!J134</f>
        <v>0</v>
      </c>
    </row>
    <row r="13" spans="1:37">
      <c r="B13" t="s">
        <v>631</v>
      </c>
      <c r="C13">
        <f>'LIHTC Pro Forma'!K81</f>
        <v>0</v>
      </c>
      <c r="D13">
        <f>'LIHTC Pro Forma'!K82</f>
        <v>0</v>
      </c>
      <c r="AB13">
        <f>'LIHTC Pro Forma'!K122</f>
        <v>0</v>
      </c>
      <c r="AC13">
        <f>'LIHTC Pro Forma'!K123</f>
        <v>0</v>
      </c>
      <c r="AD13">
        <f>'LIHTC Pro Forma'!K124</f>
        <v>0</v>
      </c>
      <c r="AG13">
        <f>'LIHTC Pro Forma'!K130</f>
        <v>0</v>
      </c>
      <c r="AH13">
        <f>'LIHTC Pro Forma'!K131</f>
        <v>0</v>
      </c>
      <c r="AI13">
        <f>'LIHTC Pro Forma'!K132</f>
        <v>0</v>
      </c>
      <c r="AJ13">
        <f>'LIHTC Pro Forma'!K133</f>
        <v>0</v>
      </c>
      <c r="AK13">
        <f>'LIHTC Pro Forma'!K134</f>
        <v>0</v>
      </c>
    </row>
    <row r="14" spans="1:37">
      <c r="B14" t="s">
        <v>632</v>
      </c>
      <c r="C14">
        <f>'LIHTC Pro Forma'!L81</f>
        <v>0</v>
      </c>
      <c r="D14">
        <f>'LIHTC Pro Forma'!L82</f>
        <v>0</v>
      </c>
      <c r="AB14">
        <f>'LIHTC Pro Forma'!L122</f>
        <v>0</v>
      </c>
      <c r="AC14">
        <f>'LIHTC Pro Forma'!L123</f>
        <v>0</v>
      </c>
      <c r="AD14">
        <f>'LIHTC Pro Forma'!L124</f>
        <v>0</v>
      </c>
      <c r="AG14">
        <f>'LIHTC Pro Forma'!L130</f>
        <v>0</v>
      </c>
      <c r="AH14">
        <f>'LIHTC Pro Forma'!L131</f>
        <v>0</v>
      </c>
      <c r="AI14">
        <f>'LIHTC Pro Forma'!L132</f>
        <v>0</v>
      </c>
      <c r="AJ14">
        <f>'LIHTC Pro Forma'!L133</f>
        <v>0</v>
      </c>
      <c r="AK14">
        <f>'LIHTC Pro Forma'!L134</f>
        <v>0</v>
      </c>
    </row>
    <row r="15" spans="1:37">
      <c r="B15" t="s">
        <v>633</v>
      </c>
      <c r="C15">
        <f>'LIHTC Pro Forma'!M81</f>
        <v>0</v>
      </c>
      <c r="D15">
        <f>'LIHTC Pro Forma'!M82</f>
        <v>0</v>
      </c>
      <c r="AB15">
        <f>'LIHTC Pro Forma'!M122</f>
        <v>0</v>
      </c>
      <c r="AC15">
        <f>'LIHTC Pro Forma'!M123</f>
        <v>0</v>
      </c>
      <c r="AD15">
        <f>'LIHTC Pro Forma'!M124</f>
        <v>0</v>
      </c>
      <c r="AG15">
        <f>'LIHTC Pro Forma'!M130</f>
        <v>0</v>
      </c>
      <c r="AH15">
        <f>'LIHTC Pro Forma'!M131</f>
        <v>0</v>
      </c>
      <c r="AI15">
        <f>'LIHTC Pro Forma'!M132</f>
        <v>0</v>
      </c>
      <c r="AJ15">
        <f>'LIHTC Pro Forma'!M133</f>
        <v>0</v>
      </c>
      <c r="AK15">
        <f>'LIHTC Pro Forma'!M134</f>
        <v>0</v>
      </c>
    </row>
    <row r="16" spans="1:37">
      <c r="B16" t="s">
        <v>634</v>
      </c>
      <c r="C16">
        <f>'LIHTC Pro Forma'!N81</f>
        <v>0</v>
      </c>
      <c r="D16">
        <f>'LIHTC Pro Forma'!N82</f>
        <v>0</v>
      </c>
      <c r="AB16">
        <f>'LIHTC Pro Forma'!N122</f>
        <v>0</v>
      </c>
      <c r="AC16">
        <f>'LIHTC Pro Forma'!N123</f>
        <v>0</v>
      </c>
      <c r="AD16">
        <f>'LIHTC Pro Forma'!N124</f>
        <v>0</v>
      </c>
      <c r="AG16">
        <f>'LIHTC Pro Forma'!N130</f>
        <v>0</v>
      </c>
      <c r="AH16">
        <f>'LIHTC Pro Forma'!N131</f>
        <v>0</v>
      </c>
      <c r="AI16">
        <f>'LIHTC Pro Forma'!N132</f>
        <v>0</v>
      </c>
      <c r="AJ16">
        <f>'LIHTC Pro Forma'!N133</f>
        <v>0</v>
      </c>
      <c r="AK16">
        <f>'LIHTC Pro Forma'!N134</f>
        <v>0</v>
      </c>
    </row>
  </sheetData>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7"/>
  <dimension ref="B1:L19"/>
  <sheetViews>
    <sheetView workbookViewId="0">
      <selection activeCell="P13" sqref="P13"/>
    </sheetView>
  </sheetViews>
  <sheetFormatPr defaultColWidth="9.140625" defaultRowHeight="14.45"/>
  <cols>
    <col min="1" max="1" width="2.5703125" style="517" customWidth="1"/>
    <col min="2" max="2" width="32.42578125" style="517" customWidth="1"/>
    <col min="3" max="3" width="12.28515625" style="517" customWidth="1"/>
    <col min="4" max="4" width="10.140625" style="517" customWidth="1"/>
    <col min="5" max="5" width="13.140625" style="517" customWidth="1"/>
    <col min="6" max="6" width="12" style="517" customWidth="1"/>
    <col min="7" max="7" width="10.85546875" style="517" bestFit="1" customWidth="1"/>
    <col min="8" max="8" width="12.28515625" style="517" bestFit="1" customWidth="1"/>
    <col min="9" max="9" width="13.7109375" style="517" customWidth="1"/>
    <col min="10" max="10" width="14.5703125" style="517" customWidth="1"/>
    <col min="11" max="11" width="14.28515625" style="517" customWidth="1"/>
    <col min="12" max="12" width="1.5703125" style="517" customWidth="1"/>
    <col min="13" max="13" width="2.5703125" style="517" customWidth="1"/>
    <col min="14" max="16384" width="9.140625" style="517"/>
  </cols>
  <sheetData>
    <row r="1" spans="2:12" ht="18">
      <c r="B1" s="738" t="s">
        <v>703</v>
      </c>
      <c r="C1" s="739"/>
      <c r="D1" s="739"/>
      <c r="E1" s="739"/>
      <c r="F1" s="739"/>
      <c r="G1" s="739"/>
      <c r="H1" s="739"/>
      <c r="I1" s="739"/>
      <c r="J1" s="739"/>
      <c r="K1" s="516"/>
      <c r="L1" s="516"/>
    </row>
    <row r="2" spans="2:12" ht="13.5" customHeight="1">
      <c r="B2" s="740" t="s">
        <v>704</v>
      </c>
      <c r="C2" s="740"/>
      <c r="D2" s="740"/>
      <c r="E2" s="740"/>
      <c r="F2" s="740"/>
      <c r="G2" s="740"/>
      <c r="H2" s="740"/>
      <c r="I2" s="740"/>
      <c r="J2" s="739"/>
    </row>
    <row r="3" spans="2:12" ht="18">
      <c r="B3" s="516"/>
      <c r="C3" s="516"/>
      <c r="D3" s="516"/>
      <c r="E3" s="516"/>
      <c r="F3" s="516"/>
      <c r="G3" s="516"/>
      <c r="H3" s="516"/>
      <c r="I3" s="516"/>
      <c r="J3" s="516"/>
      <c r="K3" s="516"/>
      <c r="L3" s="516"/>
    </row>
    <row r="4" spans="2:12" ht="15" thickBot="1"/>
    <row r="5" spans="2:12" ht="15" customHeight="1">
      <c r="B5" s="741" t="s">
        <v>705</v>
      </c>
      <c r="C5" s="743" t="s">
        <v>706</v>
      </c>
      <c r="D5" s="744"/>
      <c r="E5" s="745"/>
      <c r="F5" s="743" t="s">
        <v>707</v>
      </c>
      <c r="G5" s="744"/>
      <c r="H5" s="745"/>
      <c r="I5" s="746" t="s">
        <v>708</v>
      </c>
      <c r="J5" s="748" t="s">
        <v>709</v>
      </c>
    </row>
    <row r="6" spans="2:12" ht="55.9" thickBot="1">
      <c r="B6" s="742"/>
      <c r="C6" s="518" t="s">
        <v>710</v>
      </c>
      <c r="D6" s="519" t="s">
        <v>711</v>
      </c>
      <c r="E6" s="520" t="s">
        <v>706</v>
      </c>
      <c r="F6" s="518" t="s">
        <v>712</v>
      </c>
      <c r="G6" s="519" t="s">
        <v>713</v>
      </c>
      <c r="H6" s="520" t="s">
        <v>707</v>
      </c>
      <c r="I6" s="747"/>
      <c r="J6" s="749"/>
    </row>
    <row r="7" spans="2:12">
      <c r="B7" s="563" t="s">
        <v>714</v>
      </c>
      <c r="C7" s="560"/>
      <c r="D7" s="530"/>
      <c r="E7" s="521" t="str">
        <f>IFERROR(C7/(C7+D7),"")</f>
        <v/>
      </c>
      <c r="F7" s="533"/>
      <c r="G7" s="530"/>
      <c r="H7" s="521" t="str">
        <f>IF(F7=0,"",F7/(F7+G7))</f>
        <v/>
      </c>
      <c r="I7" s="522">
        <f t="shared" ref="I7:I19" si="0">MIN(E7,H7)</f>
        <v>0</v>
      </c>
      <c r="J7" s="538"/>
    </row>
    <row r="8" spans="2:12">
      <c r="B8" s="564" t="s">
        <v>715</v>
      </c>
      <c r="C8" s="561"/>
      <c r="D8" s="531"/>
      <c r="E8" s="521" t="str">
        <f t="shared" ref="E8:E19" si="1">IFERROR(C8/(C8+D8),"")</f>
        <v/>
      </c>
      <c r="F8" s="534"/>
      <c r="G8" s="531"/>
      <c r="H8" s="521" t="str">
        <f t="shared" ref="H8:H19" si="2">IF(F8=0,"",F8/(F8+G8))</f>
        <v/>
      </c>
      <c r="I8" s="523">
        <f t="shared" si="0"/>
        <v>0</v>
      </c>
      <c r="J8" s="539" t="s">
        <v>716</v>
      </c>
    </row>
    <row r="9" spans="2:12">
      <c r="B9" s="564" t="s">
        <v>717</v>
      </c>
      <c r="C9" s="561"/>
      <c r="D9" s="531"/>
      <c r="E9" s="521" t="str">
        <f t="shared" si="1"/>
        <v/>
      </c>
      <c r="F9" s="534"/>
      <c r="G9" s="531"/>
      <c r="H9" s="521" t="str">
        <f t="shared" si="2"/>
        <v/>
      </c>
      <c r="I9" s="523">
        <f t="shared" si="0"/>
        <v>0</v>
      </c>
      <c r="J9" s="539"/>
    </row>
    <row r="10" spans="2:12">
      <c r="B10" s="564" t="s">
        <v>718</v>
      </c>
      <c r="C10" s="561"/>
      <c r="D10" s="531"/>
      <c r="E10" s="521" t="str">
        <f t="shared" si="1"/>
        <v/>
      </c>
      <c r="F10" s="534"/>
      <c r="G10" s="531"/>
      <c r="H10" s="521" t="str">
        <f t="shared" si="2"/>
        <v/>
      </c>
      <c r="I10" s="523">
        <f t="shared" si="0"/>
        <v>0</v>
      </c>
      <c r="J10" s="539" t="s">
        <v>716</v>
      </c>
    </row>
    <row r="11" spans="2:12">
      <c r="B11" s="564" t="s">
        <v>719</v>
      </c>
      <c r="C11" s="561"/>
      <c r="D11" s="531"/>
      <c r="E11" s="521" t="str">
        <f t="shared" si="1"/>
        <v/>
      </c>
      <c r="F11" s="534"/>
      <c r="G11" s="531"/>
      <c r="H11" s="521" t="str">
        <f t="shared" si="2"/>
        <v/>
      </c>
      <c r="I11" s="523">
        <f t="shared" si="0"/>
        <v>0</v>
      </c>
      <c r="J11" s="539"/>
    </row>
    <row r="12" spans="2:12">
      <c r="B12" s="564" t="s">
        <v>720</v>
      </c>
      <c r="C12" s="561"/>
      <c r="D12" s="531"/>
      <c r="E12" s="521" t="str">
        <f t="shared" si="1"/>
        <v/>
      </c>
      <c r="F12" s="534"/>
      <c r="G12" s="531"/>
      <c r="H12" s="521" t="str">
        <f t="shared" si="2"/>
        <v/>
      </c>
      <c r="I12" s="523">
        <f t="shared" si="0"/>
        <v>0</v>
      </c>
      <c r="J12" s="539"/>
    </row>
    <row r="13" spans="2:12">
      <c r="B13" s="564" t="s">
        <v>721</v>
      </c>
      <c r="C13" s="561"/>
      <c r="D13" s="531"/>
      <c r="E13" s="521" t="str">
        <f t="shared" si="1"/>
        <v/>
      </c>
      <c r="F13" s="534"/>
      <c r="G13" s="531"/>
      <c r="H13" s="521" t="str">
        <f t="shared" si="2"/>
        <v/>
      </c>
      <c r="I13" s="523">
        <f t="shared" si="0"/>
        <v>0</v>
      </c>
      <c r="J13" s="539"/>
    </row>
    <row r="14" spans="2:12">
      <c r="B14" s="564" t="s">
        <v>722</v>
      </c>
      <c r="C14" s="561"/>
      <c r="D14" s="531"/>
      <c r="E14" s="521" t="str">
        <f t="shared" si="1"/>
        <v/>
      </c>
      <c r="F14" s="534"/>
      <c r="G14" s="531"/>
      <c r="H14" s="521" t="str">
        <f t="shared" si="2"/>
        <v/>
      </c>
      <c r="I14" s="523">
        <f t="shared" si="0"/>
        <v>0</v>
      </c>
      <c r="J14" s="539"/>
    </row>
    <row r="15" spans="2:12">
      <c r="B15" s="564" t="s">
        <v>723</v>
      </c>
      <c r="C15" s="561"/>
      <c r="D15" s="531"/>
      <c r="E15" s="521" t="str">
        <f t="shared" si="1"/>
        <v/>
      </c>
      <c r="F15" s="534"/>
      <c r="G15" s="531"/>
      <c r="H15" s="521" t="str">
        <f t="shared" si="2"/>
        <v/>
      </c>
      <c r="I15" s="523">
        <f t="shared" si="0"/>
        <v>0</v>
      </c>
      <c r="J15" s="539"/>
    </row>
    <row r="16" spans="2:12">
      <c r="B16" s="564" t="s">
        <v>724</v>
      </c>
      <c r="C16" s="561"/>
      <c r="D16" s="531"/>
      <c r="E16" s="521" t="str">
        <f t="shared" si="1"/>
        <v/>
      </c>
      <c r="F16" s="534"/>
      <c r="G16" s="531"/>
      <c r="H16" s="521" t="str">
        <f t="shared" si="2"/>
        <v/>
      </c>
      <c r="I16" s="523">
        <f t="shared" si="0"/>
        <v>0</v>
      </c>
      <c r="J16" s="539" t="s">
        <v>716</v>
      </c>
    </row>
    <row r="17" spans="2:10">
      <c r="B17" s="564" t="s">
        <v>725</v>
      </c>
      <c r="C17" s="561"/>
      <c r="D17" s="531"/>
      <c r="E17" s="521" t="str">
        <f t="shared" si="1"/>
        <v/>
      </c>
      <c r="F17" s="535"/>
      <c r="G17" s="536"/>
      <c r="H17" s="521" t="str">
        <f t="shared" si="2"/>
        <v/>
      </c>
      <c r="I17" s="523">
        <f t="shared" si="0"/>
        <v>0</v>
      </c>
      <c r="J17" s="539"/>
    </row>
    <row r="18" spans="2:10">
      <c r="B18" s="565" t="s">
        <v>726</v>
      </c>
      <c r="C18" s="562"/>
      <c r="D18" s="532"/>
      <c r="E18" s="541" t="str">
        <f t="shared" si="1"/>
        <v/>
      </c>
      <c r="F18" s="537"/>
      <c r="G18" s="532"/>
      <c r="H18" s="524" t="str">
        <f t="shared" si="2"/>
        <v/>
      </c>
      <c r="I18" s="525">
        <f t="shared" si="0"/>
        <v>0</v>
      </c>
      <c r="J18" s="540" t="s">
        <v>716</v>
      </c>
    </row>
    <row r="19" spans="2:10" ht="15" thickBot="1">
      <c r="B19" s="526" t="s">
        <v>727</v>
      </c>
      <c r="C19" s="527">
        <f>SUM(C7:C18)</f>
        <v>0</v>
      </c>
      <c r="D19" s="528">
        <f>SUM(D7:D18)</f>
        <v>0</v>
      </c>
      <c r="E19" s="542" t="str">
        <f t="shared" si="1"/>
        <v/>
      </c>
      <c r="F19" s="527">
        <f>SUM(F7:F18)</f>
        <v>0</v>
      </c>
      <c r="G19" s="528">
        <f>SUM(G7:G18)</f>
        <v>0</v>
      </c>
      <c r="H19" s="558" t="str">
        <f t="shared" si="2"/>
        <v/>
      </c>
      <c r="I19" s="559">
        <f t="shared" si="0"/>
        <v>0</v>
      </c>
      <c r="J19" s="529" t="s">
        <v>716</v>
      </c>
    </row>
  </sheetData>
  <sheetProtection algorithmName="SHA-512" hashValue="fYkBQs1LlJZs548nr6M0GkvAOLWgG+3TCw9iq0Tc9RzUVvVRkWfpqLAd69vJb25KxFeq4ot81j8Q9kNK135TWg==" saltValue="KDUpSTDoHxzszSU50MFieg==" spinCount="100000" sheet="1" objects="1" scenarios="1" formatCells="0" formatColumns="0" formatRows="0" insertColumns="0" insertRows="0"/>
  <mergeCells count="7">
    <mergeCell ref="B1:J1"/>
    <mergeCell ref="B2:J2"/>
    <mergeCell ref="B5:B6"/>
    <mergeCell ref="C5:E5"/>
    <mergeCell ref="F5:H5"/>
    <mergeCell ref="I5:I6"/>
    <mergeCell ref="J5:J6"/>
  </mergeCells>
  <pageMargins left="0.7" right="0.7" top="0.75" bottom="0.75" header="0.3" footer="0.3"/>
  <pageSetup scale="76" firstPageNumber="5" orientation="landscape" r:id="rId1"/>
  <headerFooter>
    <oddFooter>&amp;L&amp;A - &amp;P&amp;R2020 WSHFC 9% Addendum</oddFooter>
  </headerFooter>
  <ignoredErrors>
    <ignoredError sqref="E19" formula="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B1:K38"/>
  <sheetViews>
    <sheetView zoomScale="85" zoomScaleNormal="85" workbookViewId="0">
      <selection activeCell="O25" sqref="O25"/>
    </sheetView>
  </sheetViews>
  <sheetFormatPr defaultColWidth="9.140625" defaultRowHeight="14.45"/>
  <cols>
    <col min="1" max="1" width="1.7109375" style="132" customWidth="1"/>
    <col min="2" max="2" width="3.28515625" style="132" customWidth="1"/>
    <col min="3" max="3" width="0.85546875" style="132" customWidth="1"/>
    <col min="4" max="4" width="3.28515625" style="132" customWidth="1"/>
    <col min="5" max="5" width="44.28515625" style="132" customWidth="1"/>
    <col min="6" max="8" width="12.85546875" style="132" customWidth="1"/>
    <col min="9" max="9" width="1.5703125" style="132" customWidth="1"/>
    <col min="10" max="16384" width="9.140625" style="132"/>
  </cols>
  <sheetData>
    <row r="1" spans="2:8" ht="18">
      <c r="B1" s="752" t="s">
        <v>728</v>
      </c>
      <c r="C1" s="752"/>
      <c r="D1" s="752"/>
      <c r="E1" s="752"/>
      <c r="F1" s="752"/>
      <c r="G1" s="752"/>
      <c r="H1" s="752"/>
    </row>
    <row r="3" spans="2:8" ht="6.75" customHeight="1">
      <c r="B3" s="756" t="s">
        <v>729</v>
      </c>
      <c r="C3" s="757"/>
      <c r="D3" s="757"/>
      <c r="E3" s="757"/>
      <c r="F3" s="757"/>
      <c r="G3" s="757"/>
      <c r="H3" s="758"/>
    </row>
    <row r="4" spans="2:8" ht="9.75" customHeight="1">
      <c r="B4" s="759"/>
      <c r="C4" s="760"/>
      <c r="D4" s="760"/>
      <c r="E4" s="760"/>
      <c r="F4" s="760"/>
      <c r="G4" s="760"/>
      <c r="H4" s="761"/>
    </row>
    <row r="5" spans="2:8" ht="17.25" customHeight="1">
      <c r="B5" s="762"/>
      <c r="C5" s="763"/>
      <c r="D5" s="763"/>
      <c r="E5" s="763"/>
      <c r="F5" s="763"/>
      <c r="G5" s="763"/>
      <c r="H5" s="764"/>
    </row>
    <row r="7" spans="2:8">
      <c r="B7" s="61"/>
      <c r="D7" s="755" t="s">
        <v>730</v>
      </c>
      <c r="E7" s="755"/>
      <c r="F7" s="755"/>
      <c r="G7" s="755"/>
      <c r="H7" s="755"/>
    </row>
    <row r="8" spans="2:8">
      <c r="B8"/>
      <c r="D8" s="755"/>
      <c r="E8" s="755"/>
      <c r="F8" s="755"/>
      <c r="G8" s="755"/>
      <c r="H8" s="755"/>
    </row>
    <row r="9" spans="2:8">
      <c r="E9" s="132" t="s">
        <v>731</v>
      </c>
    </row>
    <row r="10" spans="2:8" ht="15" customHeight="1">
      <c r="E10" s="544" t="s">
        <v>732</v>
      </c>
      <c r="F10" s="545"/>
      <c r="G10" s="545"/>
      <c r="H10" s="545"/>
    </row>
    <row r="11" spans="2:8">
      <c r="E11" s="769" t="s">
        <v>733</v>
      </c>
      <c r="F11" s="769"/>
      <c r="G11" s="769"/>
      <c r="H11" s="769"/>
    </row>
    <row r="12" spans="2:8">
      <c r="E12" s="132" t="s">
        <v>734</v>
      </c>
    </row>
    <row r="14" spans="2:8">
      <c r="B14" s="61"/>
      <c r="D14" s="132" t="s">
        <v>735</v>
      </c>
    </row>
    <row r="15" spans="2:8">
      <c r="D15" s="61"/>
      <c r="E15" s="546" t="s">
        <v>736</v>
      </c>
      <c r="F15" s="547"/>
      <c r="G15" s="547"/>
      <c r="H15" s="547"/>
    </row>
    <row r="16" spans="2:8">
      <c r="D16" s="61"/>
      <c r="E16" s="546" t="s">
        <v>737</v>
      </c>
      <c r="F16" s="547"/>
      <c r="G16" s="547"/>
      <c r="H16" s="547"/>
    </row>
    <row r="17" spans="2:11">
      <c r="D17" s="61"/>
      <c r="E17" s="546" t="s">
        <v>738</v>
      </c>
      <c r="F17" s="547"/>
      <c r="G17" s="547"/>
      <c r="H17" s="547"/>
    </row>
    <row r="18" spans="2:11">
      <c r="D18" s="61"/>
      <c r="E18" s="132" t="s">
        <v>739</v>
      </c>
    </row>
    <row r="20" spans="2:11" ht="27" customHeight="1">
      <c r="B20" s="755" t="s">
        <v>740</v>
      </c>
      <c r="C20" s="755"/>
      <c r="D20" s="755"/>
      <c r="E20" s="755"/>
      <c r="F20" s="755"/>
      <c r="G20" s="755"/>
      <c r="H20" s="755"/>
    </row>
    <row r="21" spans="2:11" ht="15" thickBot="1"/>
    <row r="22" spans="2:11" ht="66" customHeight="1">
      <c r="B22" s="767" t="s">
        <v>741</v>
      </c>
      <c r="C22" s="768"/>
      <c r="D22" s="768"/>
      <c r="E22" s="768"/>
      <c r="F22" s="548" t="s">
        <v>742</v>
      </c>
      <c r="G22" s="548" t="s">
        <v>743</v>
      </c>
      <c r="H22" s="549" t="s">
        <v>744</v>
      </c>
    </row>
    <row r="23" spans="2:11">
      <c r="B23" s="765"/>
      <c r="C23" s="766"/>
      <c r="D23" s="766"/>
      <c r="E23" s="766"/>
      <c r="F23" s="551"/>
      <c r="G23" s="552"/>
      <c r="H23" s="553"/>
      <c r="K23" s="550"/>
    </row>
    <row r="24" spans="2:11">
      <c r="B24" s="750" t="s">
        <v>716</v>
      </c>
      <c r="C24" s="751"/>
      <c r="D24" s="751"/>
      <c r="E24" s="751"/>
      <c r="F24" s="554" t="s">
        <v>716</v>
      </c>
      <c r="G24" s="554" t="s">
        <v>716</v>
      </c>
      <c r="H24" s="555"/>
      <c r="K24" s="550"/>
    </row>
    <row r="25" spans="2:11">
      <c r="B25" s="750" t="s">
        <v>716</v>
      </c>
      <c r="C25" s="751"/>
      <c r="D25" s="751"/>
      <c r="E25" s="751"/>
      <c r="F25" s="554" t="s">
        <v>716</v>
      </c>
      <c r="G25" s="554" t="s">
        <v>716</v>
      </c>
      <c r="H25" s="555"/>
    </row>
    <row r="26" spans="2:11">
      <c r="B26" s="750"/>
      <c r="C26" s="751"/>
      <c r="D26" s="751"/>
      <c r="E26" s="751"/>
      <c r="F26" s="554"/>
      <c r="G26" s="554"/>
      <c r="H26" s="555"/>
    </row>
    <row r="27" spans="2:11">
      <c r="B27" s="750" t="s">
        <v>716</v>
      </c>
      <c r="C27" s="751"/>
      <c r="D27" s="751"/>
      <c r="E27" s="751"/>
      <c r="F27" s="554" t="s">
        <v>716</v>
      </c>
      <c r="G27" s="554" t="s">
        <v>716</v>
      </c>
      <c r="H27" s="555"/>
    </row>
    <row r="28" spans="2:11">
      <c r="B28" s="750"/>
      <c r="C28" s="751"/>
      <c r="D28" s="751"/>
      <c r="E28" s="751"/>
      <c r="F28" s="554"/>
      <c r="G28" s="554"/>
      <c r="H28" s="555"/>
    </row>
    <row r="29" spans="2:11">
      <c r="B29" s="750" t="s">
        <v>716</v>
      </c>
      <c r="C29" s="751"/>
      <c r="D29" s="751"/>
      <c r="E29" s="751"/>
      <c r="F29" s="554" t="s">
        <v>716</v>
      </c>
      <c r="G29" s="554" t="s">
        <v>716</v>
      </c>
      <c r="H29" s="555"/>
    </row>
    <row r="30" spans="2:11">
      <c r="B30" s="750"/>
      <c r="C30" s="751"/>
      <c r="D30" s="751"/>
      <c r="E30" s="751"/>
      <c r="F30" s="554"/>
      <c r="G30" s="554"/>
      <c r="H30" s="555"/>
    </row>
    <row r="31" spans="2:11">
      <c r="B31" s="750" t="s">
        <v>716</v>
      </c>
      <c r="C31" s="751"/>
      <c r="D31" s="751"/>
      <c r="E31" s="751"/>
      <c r="F31" s="554" t="s">
        <v>716</v>
      </c>
      <c r="G31" s="554" t="s">
        <v>716</v>
      </c>
      <c r="H31" s="555"/>
    </row>
    <row r="32" spans="2:11">
      <c r="B32" s="750"/>
      <c r="C32" s="751"/>
      <c r="D32" s="751"/>
      <c r="E32" s="751"/>
      <c r="F32" s="554"/>
      <c r="G32" s="554"/>
      <c r="H32" s="555"/>
    </row>
    <row r="33" spans="2:8">
      <c r="B33" s="750" t="s">
        <v>716</v>
      </c>
      <c r="C33" s="751"/>
      <c r="D33" s="751"/>
      <c r="E33" s="751"/>
      <c r="F33" s="554" t="s">
        <v>716</v>
      </c>
      <c r="G33" s="554" t="s">
        <v>716</v>
      </c>
      <c r="H33" s="555"/>
    </row>
    <row r="34" spans="2:8">
      <c r="B34" s="750"/>
      <c r="C34" s="751"/>
      <c r="D34" s="751"/>
      <c r="E34" s="751"/>
      <c r="F34" s="554"/>
      <c r="G34" s="554"/>
      <c r="H34" s="555"/>
    </row>
    <row r="35" spans="2:8">
      <c r="B35" s="750" t="s">
        <v>716</v>
      </c>
      <c r="C35" s="751"/>
      <c r="D35" s="751"/>
      <c r="E35" s="751"/>
      <c r="F35" s="554" t="s">
        <v>716</v>
      </c>
      <c r="G35" s="554" t="s">
        <v>716</v>
      </c>
      <c r="H35" s="555"/>
    </row>
    <row r="36" spans="2:8">
      <c r="B36" s="750"/>
      <c r="C36" s="751"/>
      <c r="D36" s="751"/>
      <c r="E36" s="751"/>
      <c r="F36" s="554"/>
      <c r="G36" s="554"/>
      <c r="H36" s="555"/>
    </row>
    <row r="37" spans="2:8">
      <c r="B37" s="750" t="s">
        <v>716</v>
      </c>
      <c r="C37" s="751"/>
      <c r="D37" s="751"/>
      <c r="E37" s="751"/>
      <c r="F37" s="554" t="s">
        <v>716</v>
      </c>
      <c r="G37" s="554" t="s">
        <v>716</v>
      </c>
      <c r="H37" s="555"/>
    </row>
    <row r="38" spans="2:8" ht="15" thickBot="1">
      <c r="B38" s="753"/>
      <c r="C38" s="754"/>
      <c r="D38" s="754"/>
      <c r="E38" s="754"/>
      <c r="F38" s="556"/>
      <c r="G38" s="556"/>
      <c r="H38" s="557"/>
    </row>
  </sheetData>
  <sheetProtection algorithmName="SHA-512" hashValue="4LmHoZIpltf7p4SDqxIB1kJGb60BUNhwBexIaztwU2NXCP2K5fiDhYvFgqr2+TFkn9QAfmZhJ/qO3R8iGtUXAg==" saltValue="gYXu6mr5svBesJ7slCJWIw==" spinCount="100000" sheet="1" objects="1" scenarios="1" formatCells="0" formatColumns="0" formatRows="0" insertColumns="0" insertRows="0"/>
  <mergeCells count="22">
    <mergeCell ref="B3:H5"/>
    <mergeCell ref="B28:E28"/>
    <mergeCell ref="B23:E23"/>
    <mergeCell ref="B22:E22"/>
    <mergeCell ref="E11:H11"/>
    <mergeCell ref="B20:H20"/>
    <mergeCell ref="B29:E29"/>
    <mergeCell ref="B1:H1"/>
    <mergeCell ref="B36:E36"/>
    <mergeCell ref="B37:E37"/>
    <mergeCell ref="B38:E38"/>
    <mergeCell ref="D7:H8"/>
    <mergeCell ref="B30:E30"/>
    <mergeCell ref="B31:E31"/>
    <mergeCell ref="B32:E32"/>
    <mergeCell ref="B33:E33"/>
    <mergeCell ref="B34:E34"/>
    <mergeCell ref="B35:E35"/>
    <mergeCell ref="B24:E24"/>
    <mergeCell ref="B25:E25"/>
    <mergeCell ref="B26:E26"/>
    <mergeCell ref="B27:E27"/>
  </mergeCells>
  <printOptions horizontalCentered="1"/>
  <pageMargins left="0.7" right="0.7" top="0.75" bottom="0.75" header="0.3" footer="0.3"/>
  <pageSetup scale="96" firstPageNumber="5" orientation="portrait" r:id="rId1"/>
  <headerFooter>
    <oddFooter>&amp;L&amp;A - &amp;P&amp;R2020 WSHFC 9% Addendum</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9"/>
  <dimension ref="A1:C28"/>
  <sheetViews>
    <sheetView showGridLines="0" workbookViewId="0">
      <selection activeCell="E23" sqref="E23"/>
    </sheetView>
  </sheetViews>
  <sheetFormatPr defaultColWidth="9.140625" defaultRowHeight="14.45"/>
  <cols>
    <col min="1" max="1" width="2.140625" style="78" customWidth="1"/>
    <col min="2" max="2" width="71.42578125" style="78" customWidth="1"/>
    <col min="3" max="3" width="12.85546875" style="78" customWidth="1"/>
    <col min="4" max="16384" width="9.140625" style="78"/>
  </cols>
  <sheetData>
    <row r="1" spans="1:3" ht="18">
      <c r="A1" s="685" t="s">
        <v>745</v>
      </c>
      <c r="B1" s="685"/>
      <c r="C1" s="685"/>
    </row>
    <row r="2" spans="1:3" ht="18">
      <c r="A2" s="566"/>
      <c r="B2" s="566"/>
      <c r="C2" s="566"/>
    </row>
    <row r="4" spans="1:3" ht="16.149999999999999">
      <c r="B4" t="s">
        <v>746</v>
      </c>
      <c r="C4" s="567"/>
    </row>
    <row r="5" spans="1:3" ht="16.149999999999999">
      <c r="B5" s="577" t="s">
        <v>747</v>
      </c>
      <c r="C5" s="568"/>
    </row>
    <row r="6" spans="1:3">
      <c r="B6" t="s">
        <v>748</v>
      </c>
      <c r="C6" s="571">
        <f>SUM(C4:C5)</f>
        <v>0</v>
      </c>
    </row>
    <row r="8" spans="1:3">
      <c r="B8" t="s">
        <v>748</v>
      </c>
      <c r="C8" s="567"/>
    </row>
    <row r="9" spans="1:3">
      <c r="B9" s="578" t="s">
        <v>749</v>
      </c>
      <c r="C9" s="569">
        <v>0.2</v>
      </c>
    </row>
    <row r="10" spans="1:3">
      <c r="B10" t="s">
        <v>750</v>
      </c>
      <c r="C10" s="572">
        <f>C8*C9</f>
        <v>0</v>
      </c>
    </row>
    <row r="12" spans="1:3">
      <c r="B12" t="s">
        <v>750</v>
      </c>
      <c r="C12" s="572">
        <f>C10</f>
        <v>0</v>
      </c>
    </row>
    <row r="13" spans="1:3">
      <c r="B13" s="578" t="s">
        <v>751</v>
      </c>
      <c r="C13" s="568"/>
    </row>
    <row r="14" spans="1:3">
      <c r="B14" t="s">
        <v>752</v>
      </c>
      <c r="C14" s="572">
        <f>C12*C13</f>
        <v>0</v>
      </c>
    </row>
    <row r="15" spans="1:3">
      <c r="C15" s="570"/>
    </row>
    <row r="16" spans="1:3">
      <c r="B16" t="s">
        <v>753</v>
      </c>
      <c r="C16" s="572">
        <f>C4</f>
        <v>0</v>
      </c>
    </row>
    <row r="17" spans="2:3">
      <c r="B17" s="578" t="s">
        <v>749</v>
      </c>
      <c r="C17" s="573">
        <f>C9</f>
        <v>0.2</v>
      </c>
    </row>
    <row r="18" spans="2:3" ht="16.149999999999999">
      <c r="B18" s="1" t="s">
        <v>754</v>
      </c>
      <c r="C18" s="574">
        <f>C16*C17</f>
        <v>0</v>
      </c>
    </row>
    <row r="19" spans="2:3">
      <c r="C19" s="570"/>
    </row>
    <row r="20" spans="2:3" ht="16.149999999999999">
      <c r="B20" t="s">
        <v>755</v>
      </c>
      <c r="C20" s="572">
        <f>C4*C9*C13</f>
        <v>0</v>
      </c>
    </row>
    <row r="21" spans="2:3" ht="16.149999999999999">
      <c r="B21" t="s">
        <v>756</v>
      </c>
      <c r="C21" s="572">
        <f>C5*C9*C13</f>
        <v>0</v>
      </c>
    </row>
    <row r="25" spans="2:3">
      <c r="B25" s="575" t="s">
        <v>757</v>
      </c>
    </row>
    <row r="26" spans="2:3">
      <c r="B26" s="575" t="s">
        <v>758</v>
      </c>
    </row>
    <row r="27" spans="2:3">
      <c r="B27" s="576" t="s">
        <v>759</v>
      </c>
    </row>
    <row r="28" spans="2:3">
      <c r="B28" s="576" t="s">
        <v>760</v>
      </c>
    </row>
  </sheetData>
  <sheetProtection algorithmName="SHA-512" hashValue="f76nlbR0Uz4hOxn/KeMeBNGIU88zWzafBmTPlgbCXTsh5Cut4r+icgq5Q3CVdvpgtB6OJ8veJVM7nmpd+rFqsA==" saltValue="+FrURQ51upFBYWmIEC/NAg==" spinCount="100000" sheet="1" objects="1" scenarios="1" formatCells="0" formatColumns="0" formatRows="0" insertColumns="0" insertRows="0"/>
  <mergeCells count="1">
    <mergeCell ref="A1:C1"/>
  </mergeCells>
  <pageMargins left="0.7" right="0.7" top="0.75" bottom="0.75" header="0.3" footer="0.3"/>
  <pageSetup scale="93" firstPageNumber="5" orientation="portrait" r:id="rId1"/>
  <headerFooter>
    <oddFooter>&amp;L&amp;A - &amp;P&amp;R2020 WSHFC 9% Addendum</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6"/>
  <dimension ref="A1:Q35"/>
  <sheetViews>
    <sheetView workbookViewId="0">
      <selection activeCell="E11" sqref="E11:J11"/>
    </sheetView>
  </sheetViews>
  <sheetFormatPr defaultColWidth="9.140625" defaultRowHeight="14.45"/>
  <cols>
    <col min="1" max="1" width="4.140625" style="81" customWidth="1"/>
    <col min="2" max="2" width="9.140625" style="81" customWidth="1"/>
    <col min="3" max="3" width="10" style="81" customWidth="1"/>
    <col min="4" max="4" width="9.85546875" style="81" customWidth="1"/>
    <col min="5" max="6" width="9.140625" style="81"/>
    <col min="7" max="7" width="6" style="81" customWidth="1"/>
    <col min="8" max="8" width="3.85546875" style="81" customWidth="1"/>
    <col min="9" max="9" width="9.140625" style="81"/>
    <col min="10" max="10" width="9.140625" style="81" customWidth="1"/>
    <col min="11" max="16384" width="9.140625" style="81"/>
  </cols>
  <sheetData>
    <row r="1" spans="1:10" ht="18">
      <c r="A1" s="752" t="s">
        <v>761</v>
      </c>
      <c r="B1" s="752"/>
      <c r="C1" s="752"/>
      <c r="D1" s="752"/>
      <c r="E1" s="752"/>
      <c r="F1" s="752"/>
      <c r="G1" s="752"/>
      <c r="H1" s="752"/>
      <c r="I1" s="752"/>
      <c r="J1" s="132"/>
    </row>
    <row r="2" spans="1:10">
      <c r="A2" s="776" t="s">
        <v>762</v>
      </c>
      <c r="B2" s="776"/>
      <c r="C2" s="776"/>
      <c r="D2" s="776"/>
      <c r="E2" s="776"/>
      <c r="F2" s="776"/>
      <c r="G2" s="776"/>
      <c r="H2" s="776"/>
      <c r="I2" s="776"/>
      <c r="J2" s="132"/>
    </row>
    <row r="3" spans="1:10">
      <c r="A3" s="132"/>
      <c r="B3" s="132"/>
      <c r="C3" s="132"/>
      <c r="D3" s="132"/>
      <c r="E3" s="132"/>
      <c r="F3" s="132"/>
      <c r="G3" s="132"/>
      <c r="H3" s="132"/>
      <c r="I3" s="132"/>
      <c r="J3" s="132"/>
    </row>
    <row r="4" spans="1:10">
      <c r="A4" s="755" t="s">
        <v>763</v>
      </c>
      <c r="B4" s="755"/>
      <c r="C4" s="755"/>
      <c r="D4" s="755"/>
      <c r="E4" s="755"/>
      <c r="F4" s="755"/>
      <c r="G4" s="755"/>
      <c r="H4" s="755"/>
      <c r="I4" s="755"/>
      <c r="J4" s="755"/>
    </row>
    <row r="5" spans="1:10">
      <c r="A5" s="755"/>
      <c r="B5" s="755"/>
      <c r="C5" s="755"/>
      <c r="D5" s="755"/>
      <c r="E5" s="755"/>
      <c r="F5" s="755"/>
      <c r="G5" s="755"/>
      <c r="H5" s="755"/>
      <c r="I5" s="755"/>
      <c r="J5" s="755"/>
    </row>
    <row r="6" spans="1:10">
      <c r="A6" s="755"/>
      <c r="B6" s="755"/>
      <c r="C6" s="755"/>
      <c r="D6" s="755"/>
      <c r="E6" s="755"/>
      <c r="F6" s="755"/>
      <c r="G6" s="755"/>
      <c r="H6" s="755"/>
      <c r="I6" s="755"/>
      <c r="J6" s="755"/>
    </row>
    <row r="7" spans="1:10">
      <c r="A7" s="755"/>
      <c r="B7" s="755"/>
      <c r="C7" s="755"/>
      <c r="D7" s="755"/>
      <c r="E7" s="755"/>
      <c r="F7" s="755"/>
      <c r="G7" s="755"/>
      <c r="H7" s="755"/>
      <c r="I7" s="755"/>
      <c r="J7" s="755"/>
    </row>
    <row r="9" spans="1:10">
      <c r="A9" s="585" t="s">
        <v>764</v>
      </c>
    </row>
    <row r="11" spans="1:10">
      <c r="B11" s="803" t="s">
        <v>765</v>
      </c>
      <c r="C11" s="803"/>
      <c r="D11" s="804"/>
      <c r="E11" s="770"/>
      <c r="F11" s="775"/>
      <c r="G11" s="775"/>
      <c r="H11" s="775"/>
      <c r="I11" s="775"/>
      <c r="J11" s="771"/>
    </row>
    <row r="12" spans="1:10">
      <c r="B12" s="803" t="s">
        <v>766</v>
      </c>
      <c r="C12" s="803"/>
      <c r="D12" s="804"/>
      <c r="E12" s="770"/>
      <c r="F12" s="775"/>
      <c r="G12" s="775"/>
      <c r="H12" s="775"/>
      <c r="I12" s="775"/>
      <c r="J12" s="771"/>
    </row>
    <row r="13" spans="1:10">
      <c r="B13" s="803" t="s">
        <v>767</v>
      </c>
      <c r="C13" s="803"/>
      <c r="D13" s="804"/>
      <c r="E13" s="772"/>
      <c r="F13" s="773"/>
      <c r="G13" s="773"/>
      <c r="H13" s="773"/>
      <c r="I13" s="773"/>
      <c r="J13" s="774"/>
    </row>
    <row r="14" spans="1:10">
      <c r="B14" s="803" t="s">
        <v>768</v>
      </c>
      <c r="C14" s="803"/>
      <c r="D14" s="804"/>
      <c r="E14" s="770"/>
      <c r="F14" s="775"/>
      <c r="G14" s="775"/>
      <c r="H14" s="775"/>
      <c r="I14" s="775"/>
      <c r="J14" s="771"/>
    </row>
    <row r="15" spans="1:10">
      <c r="B15" s="803" t="s">
        <v>769</v>
      </c>
      <c r="C15" s="803"/>
      <c r="D15" s="804"/>
      <c r="E15" s="770"/>
      <c r="F15" s="771"/>
      <c r="G15" s="586" t="s">
        <v>770</v>
      </c>
      <c r="H15" s="62" t="s">
        <v>771</v>
      </c>
      <c r="I15" s="586" t="s">
        <v>772</v>
      </c>
      <c r="J15" s="582"/>
    </row>
    <row r="16" spans="1:10" ht="15" customHeight="1">
      <c r="B16" s="803" t="s">
        <v>773</v>
      </c>
      <c r="C16" s="803"/>
      <c r="D16" s="804"/>
      <c r="E16" s="770"/>
      <c r="F16" s="771"/>
      <c r="G16" s="586" t="s">
        <v>774</v>
      </c>
      <c r="H16" s="772"/>
      <c r="I16" s="773"/>
      <c r="J16" s="774"/>
    </row>
    <row r="17" spans="1:10">
      <c r="B17" s="803" t="s">
        <v>775</v>
      </c>
      <c r="C17" s="803"/>
      <c r="D17" s="804"/>
      <c r="E17" s="770"/>
      <c r="F17" s="775"/>
      <c r="G17" s="775"/>
      <c r="H17" s="775"/>
      <c r="I17" s="775"/>
      <c r="J17" s="771"/>
    </row>
    <row r="18" spans="1:10">
      <c r="B18" s="803" t="s">
        <v>776</v>
      </c>
      <c r="C18" s="803"/>
      <c r="D18" s="803"/>
      <c r="E18" s="770"/>
      <c r="F18" s="775"/>
      <c r="G18" s="775"/>
      <c r="H18" s="775"/>
      <c r="I18" s="775"/>
      <c r="J18" s="771"/>
    </row>
    <row r="19" spans="1:10">
      <c r="D19" s="583"/>
      <c r="E19" s="583"/>
    </row>
    <row r="22" spans="1:10">
      <c r="A22" s="585" t="s">
        <v>777</v>
      </c>
    </row>
    <row r="24" spans="1:10" ht="15" customHeight="1">
      <c r="B24" s="755" t="s">
        <v>778</v>
      </c>
      <c r="C24" s="755"/>
      <c r="D24" s="755"/>
      <c r="E24" s="755"/>
      <c r="F24" s="755"/>
      <c r="G24" s="755"/>
      <c r="H24" s="755"/>
      <c r="I24" s="755"/>
      <c r="J24" s="755"/>
    </row>
    <row r="25" spans="1:10" ht="30" customHeight="1">
      <c r="A25" s="583"/>
      <c r="B25" s="755"/>
      <c r="C25" s="755"/>
      <c r="D25" s="755"/>
      <c r="E25" s="755"/>
      <c r="F25" s="755"/>
      <c r="G25" s="755"/>
      <c r="H25" s="755"/>
      <c r="I25" s="755"/>
      <c r="J25" s="755"/>
    </row>
    <row r="26" spans="1:10">
      <c r="A26" s="583"/>
      <c r="B26" s="583"/>
      <c r="C26" s="583"/>
      <c r="D26" s="583"/>
      <c r="E26" s="583"/>
      <c r="F26" s="583"/>
      <c r="G26" s="583"/>
      <c r="H26" s="62"/>
      <c r="I26" s="543" t="s">
        <v>779</v>
      </c>
      <c r="J26" s="583"/>
    </row>
    <row r="27" spans="1:10">
      <c r="A27" s="583"/>
      <c r="B27" s="583"/>
      <c r="C27" s="583"/>
      <c r="D27" s="583"/>
      <c r="E27" s="583"/>
      <c r="F27" s="583"/>
      <c r="G27" s="583"/>
      <c r="H27" s="62"/>
      <c r="I27" s="543" t="s">
        <v>780</v>
      </c>
      <c r="J27" s="583"/>
    </row>
    <row r="28" spans="1:10">
      <c r="A28" s="583"/>
      <c r="B28" s="583"/>
      <c r="C28" s="583"/>
      <c r="D28" s="583"/>
      <c r="E28" s="583"/>
      <c r="F28" s="583"/>
      <c r="G28" s="583"/>
      <c r="H28" s="584"/>
      <c r="I28" s="583"/>
      <c r="J28" s="583"/>
    </row>
    <row r="29" spans="1:10">
      <c r="B29" s="132" t="s">
        <v>781</v>
      </c>
    </row>
    <row r="30" spans="1:10">
      <c r="B30" s="803" t="s">
        <v>782</v>
      </c>
      <c r="C30" s="803"/>
      <c r="D30" s="804"/>
      <c r="E30" s="770"/>
      <c r="F30" s="775"/>
      <c r="G30" s="775"/>
      <c r="H30" s="775"/>
      <c r="I30" s="775"/>
      <c r="J30" s="771"/>
    </row>
    <row r="31" spans="1:10">
      <c r="B31" s="803" t="s">
        <v>783</v>
      </c>
      <c r="C31" s="803"/>
      <c r="D31" s="804"/>
      <c r="E31" s="579"/>
      <c r="F31" s="580"/>
      <c r="G31" s="580"/>
      <c r="H31" s="580"/>
      <c r="I31" s="580"/>
      <c r="J31" s="581"/>
    </row>
    <row r="32" spans="1:10">
      <c r="B32" s="803" t="s">
        <v>768</v>
      </c>
      <c r="C32" s="803"/>
      <c r="D32" s="804"/>
      <c r="E32" s="770"/>
      <c r="F32" s="775"/>
      <c r="G32" s="775"/>
      <c r="H32" s="775"/>
      <c r="I32" s="775"/>
      <c r="J32" s="771"/>
    </row>
    <row r="33" spans="2:17">
      <c r="B33" s="803" t="s">
        <v>769</v>
      </c>
      <c r="C33" s="803"/>
      <c r="D33" s="804"/>
      <c r="E33" s="770"/>
      <c r="F33" s="771"/>
      <c r="G33" s="586" t="s">
        <v>770</v>
      </c>
      <c r="H33" s="62" t="s">
        <v>771</v>
      </c>
      <c r="I33" s="586" t="s">
        <v>772</v>
      </c>
      <c r="J33" s="582"/>
    </row>
    <row r="34" spans="2:17" ht="15" customHeight="1">
      <c r="B34" s="803" t="s">
        <v>773</v>
      </c>
      <c r="C34" s="803"/>
      <c r="D34" s="804"/>
      <c r="E34" s="770"/>
      <c r="F34" s="771"/>
      <c r="G34" s="586" t="s">
        <v>774</v>
      </c>
      <c r="H34" s="772"/>
      <c r="I34" s="773"/>
      <c r="J34" s="774"/>
      <c r="Q34" s="78"/>
    </row>
    <row r="35" spans="2:17">
      <c r="B35" s="803" t="s">
        <v>784</v>
      </c>
      <c r="C35" s="803"/>
      <c r="D35" s="804"/>
      <c r="E35" s="770"/>
      <c r="F35" s="775"/>
      <c r="G35" s="775"/>
      <c r="H35" s="775"/>
      <c r="I35" s="775"/>
      <c r="J35" s="771"/>
    </row>
  </sheetData>
  <sheetProtection algorithmName="SHA-512" hashValue="gnZl4Ju6i+E/3UW9Gu4F2tfUfLCIxn4ugHV21Ke1R7qXMrgNk/B9GGV72MKKpaUax9HSW0yO7hE3sDbnfnXs7w==" saltValue="aJHBPMY317lCxUYlgBeJMw==" spinCount="100000" sheet="1" objects="1" scenarios="1" formatCells="0" formatColumns="0" formatRows="0" insertColumns="0" insertRows="0"/>
  <mergeCells count="33">
    <mergeCell ref="A1:I1"/>
    <mergeCell ref="A2:I2"/>
    <mergeCell ref="B12:D12"/>
    <mergeCell ref="B13:D13"/>
    <mergeCell ref="E11:J11"/>
    <mergeCell ref="E12:J12"/>
    <mergeCell ref="E13:J13"/>
    <mergeCell ref="B11:D11"/>
    <mergeCell ref="B16:D16"/>
    <mergeCell ref="B17:D17"/>
    <mergeCell ref="B18:D18"/>
    <mergeCell ref="A4:J7"/>
    <mergeCell ref="E15:F15"/>
    <mergeCell ref="E14:J14"/>
    <mergeCell ref="B15:D15"/>
    <mergeCell ref="E17:J17"/>
    <mergeCell ref="E18:J18"/>
    <mergeCell ref="H16:J16"/>
    <mergeCell ref="E16:F16"/>
    <mergeCell ref="B14:D14"/>
    <mergeCell ref="B24:J25"/>
    <mergeCell ref="B32:D32"/>
    <mergeCell ref="E32:J32"/>
    <mergeCell ref="B33:D33"/>
    <mergeCell ref="E33:F33"/>
    <mergeCell ref="B30:D30"/>
    <mergeCell ref="E30:J30"/>
    <mergeCell ref="B31:D31"/>
    <mergeCell ref="B34:D34"/>
    <mergeCell ref="E34:F34"/>
    <mergeCell ref="H34:J34"/>
    <mergeCell ref="B35:D35"/>
    <mergeCell ref="E35:J35"/>
  </mergeCells>
  <pageMargins left="0.7" right="0.7" top="0.75" bottom="0.75" header="0.3" footer="0.3"/>
  <pageSetup scale="93" firstPageNumber="5" orientation="portrait" r:id="rId1"/>
  <headerFooter>
    <oddFooter>&amp;L&amp;A - &amp;P&amp;R2020 WSHFC 9% Addendum</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7"/>
  <dimension ref="A1:J46"/>
  <sheetViews>
    <sheetView showGridLines="0" zoomScale="85" zoomScaleNormal="85" workbookViewId="0">
      <selection activeCell="R29" sqref="R29"/>
    </sheetView>
  </sheetViews>
  <sheetFormatPr defaultColWidth="9.140625" defaultRowHeight="14.45"/>
  <cols>
    <col min="1" max="1" width="11.28515625" style="78" customWidth="1"/>
    <col min="2" max="2" width="7.28515625" style="78" customWidth="1"/>
    <col min="3" max="3" width="4.42578125" style="78" customWidth="1"/>
    <col min="4" max="5" width="9.140625" style="78"/>
    <col min="6" max="6" width="12.28515625" style="78" customWidth="1"/>
    <col min="7" max="7" width="6.28515625" style="78" customWidth="1"/>
    <col min="8" max="8" width="9.140625" style="78"/>
    <col min="9" max="9" width="10.7109375" style="78" customWidth="1"/>
    <col min="10" max="10" width="10.85546875" style="78" customWidth="1"/>
    <col min="11" max="16384" width="9.140625" style="78"/>
  </cols>
  <sheetData>
    <row r="1" spans="1:10" ht="18">
      <c r="A1" s="685" t="s">
        <v>785</v>
      </c>
      <c r="B1" s="685"/>
      <c r="C1" s="685"/>
      <c r="D1" s="685"/>
      <c r="E1" s="685"/>
      <c r="F1" s="685"/>
      <c r="G1" s="685"/>
      <c r="H1" s="685"/>
      <c r="I1" s="685"/>
      <c r="J1" s="685"/>
    </row>
    <row r="3" spans="1:10">
      <c r="A3" s="805" t="s">
        <v>786</v>
      </c>
      <c r="B3" s="805"/>
      <c r="C3" s="805"/>
      <c r="D3" s="805"/>
      <c r="E3" s="805"/>
      <c r="F3" s="805"/>
      <c r="G3" s="805"/>
      <c r="H3" s="805"/>
      <c r="I3" s="805"/>
      <c r="J3" s="805"/>
    </row>
    <row r="4" spans="1:10">
      <c r="A4" s="780" t="s">
        <v>787</v>
      </c>
      <c r="B4" s="780"/>
      <c r="C4" s="780"/>
      <c r="D4" s="780"/>
      <c r="E4" s="780"/>
      <c r="F4" s="780"/>
      <c r="G4" s="780"/>
      <c r="H4" s="780"/>
      <c r="I4" s="780"/>
      <c r="J4" s="780"/>
    </row>
    <row r="5" spans="1:10">
      <c r="A5" s="780"/>
      <c r="B5" s="780"/>
      <c r="C5" s="780"/>
      <c r="D5" s="780"/>
      <c r="E5" s="780"/>
      <c r="F5" s="780"/>
      <c r="G5" s="780"/>
      <c r="H5" s="780"/>
      <c r="I5" s="780"/>
      <c r="J5" s="780"/>
    </row>
    <row r="6" spans="1:10">
      <c r="A6" s="780"/>
      <c r="B6" s="780"/>
      <c r="C6" s="780"/>
      <c r="D6" s="780"/>
      <c r="E6" s="780"/>
      <c r="F6" s="780"/>
      <c r="G6" s="780"/>
      <c r="H6" s="780"/>
      <c r="I6" s="780"/>
      <c r="J6" s="780"/>
    </row>
    <row r="7" spans="1:10">
      <c r="A7" s="780"/>
      <c r="B7" s="780"/>
      <c r="C7" s="780"/>
      <c r="D7" s="780"/>
      <c r="E7" s="780"/>
      <c r="F7" s="780"/>
      <c r="G7" s="780"/>
      <c r="H7" s="780"/>
      <c r="I7" s="780"/>
      <c r="J7" s="780"/>
    </row>
    <row r="8" spans="1:10">
      <c r="A8" s="780"/>
      <c r="B8" s="780"/>
      <c r="C8" s="780"/>
      <c r="D8" s="780"/>
      <c r="E8" s="780"/>
      <c r="F8" s="780"/>
      <c r="G8" s="780"/>
      <c r="H8" s="780"/>
      <c r="I8" s="780"/>
      <c r="J8" s="780"/>
    </row>
    <row r="9" spans="1:10">
      <c r="A9" s="780"/>
      <c r="B9" s="780"/>
      <c r="C9" s="780"/>
      <c r="D9" s="780"/>
      <c r="E9" s="780"/>
      <c r="F9" s="780"/>
      <c r="G9" s="780"/>
      <c r="H9" s="780"/>
      <c r="I9" s="780"/>
      <c r="J9" s="780"/>
    </row>
    <row r="10" spans="1:10">
      <c r="A10" s="780"/>
      <c r="B10" s="780"/>
      <c r="C10" s="780"/>
      <c r="D10" s="780"/>
      <c r="E10" s="780"/>
      <c r="F10" s="780"/>
      <c r="G10" s="780"/>
      <c r="H10" s="780"/>
      <c r="I10" s="780"/>
      <c r="J10" s="780"/>
    </row>
    <row r="11" spans="1:10">
      <c r="A11" s="780"/>
      <c r="B11" s="780"/>
      <c r="C11" s="780"/>
      <c r="D11" s="780"/>
      <c r="E11" s="780"/>
      <c r="F11" s="780"/>
      <c r="G11" s="780"/>
      <c r="H11" s="780"/>
      <c r="I11" s="780"/>
      <c r="J11" s="780"/>
    </row>
    <row r="12" spans="1:10">
      <c r="A12" s="780"/>
      <c r="B12" s="780"/>
      <c r="C12" s="780"/>
      <c r="D12" s="780"/>
      <c r="E12" s="780"/>
      <c r="F12" s="780"/>
      <c r="G12" s="780"/>
      <c r="H12" s="780"/>
      <c r="I12" s="780"/>
      <c r="J12" s="780"/>
    </row>
    <row r="13" spans="1:10">
      <c r="A13" s="780"/>
      <c r="B13" s="780"/>
      <c r="C13" s="780"/>
      <c r="D13" s="780"/>
      <c r="E13" s="780"/>
      <c r="F13" s="780"/>
      <c r="G13" s="780"/>
      <c r="H13" s="780"/>
      <c r="I13" s="780"/>
      <c r="J13" s="780"/>
    </row>
    <row r="14" spans="1:10">
      <c r="A14" s="780"/>
      <c r="B14" s="780"/>
      <c r="C14" s="780"/>
      <c r="D14" s="780"/>
      <c r="E14" s="780"/>
      <c r="F14" s="780"/>
      <c r="G14" s="780"/>
      <c r="H14" s="780"/>
      <c r="I14" s="780"/>
      <c r="J14" s="780"/>
    </row>
    <row r="15" spans="1:10">
      <c r="A15" s="780"/>
      <c r="B15" s="780"/>
      <c r="C15" s="780"/>
      <c r="D15" s="780"/>
      <c r="E15" s="780"/>
      <c r="F15" s="780"/>
      <c r="G15" s="780"/>
      <c r="H15" s="780"/>
      <c r="I15" s="780"/>
      <c r="J15" s="780"/>
    </row>
    <row r="16" spans="1:10">
      <c r="A16" s="780"/>
      <c r="B16" s="780"/>
      <c r="C16" s="780"/>
      <c r="D16" s="780"/>
      <c r="E16" s="780"/>
      <c r="F16" s="780"/>
      <c r="G16" s="780"/>
      <c r="H16" s="780"/>
      <c r="I16" s="780"/>
      <c r="J16" s="780"/>
    </row>
    <row r="17" spans="1:10">
      <c r="A17" s="780"/>
      <c r="B17" s="780"/>
      <c r="C17" s="780"/>
      <c r="D17" s="780"/>
      <c r="E17" s="780"/>
      <c r="F17" s="780"/>
      <c r="G17" s="780"/>
      <c r="H17" s="780"/>
      <c r="I17" s="780"/>
      <c r="J17" s="780"/>
    </row>
    <row r="18" spans="1:10">
      <c r="A18" s="780"/>
      <c r="B18" s="780"/>
      <c r="C18" s="780"/>
      <c r="D18" s="780"/>
      <c r="E18" s="780"/>
      <c r="F18" s="780"/>
      <c r="G18" s="780"/>
      <c r="H18" s="780"/>
      <c r="I18" s="780"/>
      <c r="J18" s="780"/>
    </row>
    <row r="19" spans="1:10">
      <c r="A19" s="780"/>
      <c r="B19" s="780"/>
      <c r="C19" s="780"/>
      <c r="D19" s="780"/>
      <c r="E19" s="780"/>
      <c r="F19" s="780"/>
      <c r="G19" s="780"/>
      <c r="H19" s="780"/>
      <c r="I19" s="780"/>
      <c r="J19" s="780"/>
    </row>
    <row r="20" spans="1:10">
      <c r="A20" s="780"/>
      <c r="B20" s="780"/>
      <c r="C20" s="780"/>
      <c r="D20" s="780"/>
      <c r="E20" s="780"/>
      <c r="F20" s="780"/>
      <c r="G20" s="780"/>
      <c r="H20" s="780"/>
      <c r="I20" s="780"/>
      <c r="J20" s="780"/>
    </row>
    <row r="21" spans="1:10">
      <c r="A21" s="780"/>
      <c r="B21" s="780"/>
      <c r="C21" s="780"/>
      <c r="D21" s="780"/>
      <c r="E21" s="780"/>
      <c r="F21" s="780"/>
      <c r="G21" s="780"/>
      <c r="H21" s="780"/>
      <c r="I21" s="780"/>
      <c r="J21" s="780"/>
    </row>
    <row r="22" spans="1:10">
      <c r="A22" s="780"/>
      <c r="B22" s="780"/>
      <c r="C22" s="780"/>
      <c r="D22" s="780"/>
      <c r="E22" s="780"/>
      <c r="F22" s="780"/>
      <c r="G22" s="780"/>
      <c r="H22" s="780"/>
      <c r="I22" s="780"/>
      <c r="J22" s="780"/>
    </row>
    <row r="23" spans="1:10">
      <c r="A23" s="780"/>
      <c r="B23" s="780"/>
      <c r="C23" s="780"/>
      <c r="D23" s="780"/>
      <c r="E23" s="780"/>
      <c r="F23" s="780"/>
      <c r="G23" s="780"/>
      <c r="H23" s="780"/>
      <c r="I23" s="780"/>
      <c r="J23" s="780"/>
    </row>
    <row r="24" spans="1:10">
      <c r="A24" s="780"/>
      <c r="B24" s="780"/>
      <c r="C24" s="780"/>
      <c r="D24" s="780"/>
      <c r="E24" s="780"/>
      <c r="F24" s="780"/>
      <c r="G24" s="780"/>
      <c r="H24" s="780"/>
      <c r="I24" s="780"/>
      <c r="J24" s="780"/>
    </row>
    <row r="25" spans="1:10">
      <c r="A25" s="780"/>
      <c r="B25" s="780"/>
      <c r="C25" s="780"/>
      <c r="D25" s="780"/>
      <c r="E25" s="780"/>
      <c r="F25" s="780"/>
      <c r="G25" s="780"/>
      <c r="H25" s="780"/>
      <c r="I25" s="780"/>
      <c r="J25" s="780"/>
    </row>
    <row r="26" spans="1:10">
      <c r="A26" s="780"/>
      <c r="B26" s="780"/>
      <c r="C26" s="780"/>
      <c r="D26" s="780"/>
      <c r="E26" s="780"/>
      <c r="F26" s="780"/>
      <c r="G26" s="780"/>
      <c r="H26" s="780"/>
      <c r="I26" s="780"/>
      <c r="J26" s="780"/>
    </row>
    <row r="27" spans="1:10">
      <c r="A27" s="780"/>
      <c r="B27" s="780"/>
      <c r="C27" s="780"/>
      <c r="D27" s="780"/>
      <c r="E27" s="780"/>
      <c r="F27" s="780"/>
      <c r="G27" s="780"/>
      <c r="H27" s="780"/>
      <c r="I27" s="780"/>
      <c r="J27" s="780"/>
    </row>
    <row r="28" spans="1:10">
      <c r="A28" s="780"/>
      <c r="B28" s="780"/>
      <c r="C28" s="780"/>
      <c r="D28" s="780"/>
      <c r="E28" s="780"/>
      <c r="F28" s="780"/>
      <c r="G28" s="780"/>
      <c r="H28" s="780"/>
      <c r="I28" s="780"/>
      <c r="J28" s="780"/>
    </row>
    <row r="29" spans="1:10">
      <c r="A29" s="780"/>
      <c r="B29" s="780"/>
      <c r="C29" s="780"/>
      <c r="D29" s="780"/>
      <c r="E29" s="780"/>
      <c r="F29" s="780"/>
      <c r="G29" s="780"/>
      <c r="H29" s="780"/>
      <c r="I29" s="780"/>
      <c r="J29" s="780"/>
    </row>
    <row r="30" spans="1:10">
      <c r="A30" s="780"/>
      <c r="B30" s="780"/>
      <c r="C30" s="780"/>
      <c r="D30" s="780"/>
      <c r="E30" s="780"/>
      <c r="F30" s="780"/>
      <c r="G30" s="780"/>
      <c r="H30" s="780"/>
      <c r="I30" s="780"/>
      <c r="J30" s="780"/>
    </row>
    <row r="31" spans="1:10">
      <c r="A31" s="780"/>
      <c r="B31" s="780"/>
      <c r="C31" s="780"/>
      <c r="D31" s="780"/>
      <c r="E31" s="780"/>
      <c r="F31" s="780"/>
      <c r="G31" s="780"/>
      <c r="H31" s="780"/>
      <c r="I31" s="780"/>
      <c r="J31" s="780"/>
    </row>
    <row r="32" spans="1:10">
      <c r="A32" s="780"/>
      <c r="B32" s="780"/>
      <c r="C32" s="780"/>
      <c r="D32" s="780"/>
      <c r="E32" s="780"/>
      <c r="F32" s="780"/>
      <c r="G32" s="780"/>
      <c r="H32" s="780"/>
      <c r="I32" s="780"/>
      <c r="J32" s="780"/>
    </row>
    <row r="33" spans="1:10">
      <c r="A33" s="780"/>
      <c r="B33" s="780"/>
      <c r="C33" s="780"/>
      <c r="D33" s="780"/>
      <c r="E33" s="780"/>
      <c r="F33" s="780"/>
      <c r="G33" s="780"/>
      <c r="H33" s="780"/>
      <c r="I33" s="780"/>
      <c r="J33" s="780"/>
    </row>
    <row r="34" spans="1:10">
      <c r="A34" s="780"/>
      <c r="B34" s="780"/>
      <c r="C34" s="780"/>
      <c r="D34" s="780"/>
      <c r="E34" s="780"/>
      <c r="F34" s="780"/>
      <c r="G34" s="780"/>
      <c r="H34" s="780"/>
      <c r="I34" s="780"/>
      <c r="J34" s="780"/>
    </row>
    <row r="35" spans="1:10">
      <c r="A35" s="780"/>
      <c r="B35" s="780"/>
      <c r="C35" s="780"/>
      <c r="D35" s="780"/>
      <c r="E35" s="780"/>
      <c r="F35" s="780"/>
      <c r="G35" s="780"/>
      <c r="H35" s="780"/>
      <c r="I35" s="780"/>
      <c r="J35" s="780"/>
    </row>
    <row r="36" spans="1:10">
      <c r="A36" s="780"/>
      <c r="B36" s="780"/>
      <c r="C36" s="780"/>
      <c r="D36" s="780"/>
      <c r="E36" s="780"/>
      <c r="F36" s="780"/>
      <c r="G36" s="780"/>
      <c r="H36" s="780"/>
      <c r="I36" s="780"/>
      <c r="J36" s="780"/>
    </row>
    <row r="37" spans="1:10">
      <c r="A37" s="780"/>
      <c r="B37" s="780"/>
      <c r="C37" s="780"/>
      <c r="D37" s="780"/>
      <c r="E37" s="780"/>
      <c r="F37" s="780"/>
      <c r="G37" s="780"/>
      <c r="H37" s="780"/>
      <c r="I37" s="780"/>
      <c r="J37" s="780"/>
    </row>
    <row r="38" spans="1:10">
      <c r="A38" s="780"/>
      <c r="B38" s="780"/>
      <c r="C38" s="780"/>
      <c r="D38" s="780"/>
      <c r="E38" s="780"/>
      <c r="F38" s="780"/>
      <c r="G38" s="780"/>
      <c r="H38" s="780"/>
      <c r="I38" s="780"/>
      <c r="J38" s="780"/>
    </row>
    <row r="39" spans="1:10">
      <c r="A39" s="780"/>
      <c r="B39" s="780"/>
      <c r="C39" s="780"/>
      <c r="D39" s="780"/>
      <c r="E39" s="780"/>
      <c r="F39" s="780"/>
      <c r="G39" s="780"/>
      <c r="H39" s="780"/>
      <c r="I39" s="780"/>
      <c r="J39" s="780"/>
    </row>
    <row r="40" spans="1:10">
      <c r="A40" s="805" t="s">
        <v>788</v>
      </c>
      <c r="B40" s="805"/>
      <c r="C40" s="805"/>
      <c r="D40" s="805"/>
      <c r="E40" s="805"/>
      <c r="F40" s="805"/>
      <c r="G40" s="805"/>
      <c r="H40" s="805"/>
      <c r="I40" s="805"/>
      <c r="J40" s="805"/>
    </row>
    <row r="41" spans="1:10" ht="8.1" customHeight="1">
      <c r="A41" s="199"/>
      <c r="B41" s="199"/>
      <c r="C41" s="199"/>
      <c r="D41" s="199"/>
      <c r="E41" s="199"/>
      <c r="F41" s="199"/>
      <c r="G41" s="199"/>
      <c r="H41" s="199"/>
      <c r="I41" s="199"/>
      <c r="J41" s="199"/>
    </row>
    <row r="42" spans="1:10" ht="22.9" customHeight="1">
      <c r="A42" s="587" t="s">
        <v>789</v>
      </c>
      <c r="D42" s="777"/>
      <c r="E42" s="777"/>
      <c r="F42" s="777"/>
      <c r="G42" s="777"/>
      <c r="H42" s="777"/>
      <c r="I42" s="777"/>
      <c r="J42" s="777"/>
    </row>
    <row r="43" spans="1:10" ht="7.5" customHeight="1">
      <c r="A43" s="80"/>
      <c r="D43" s="199"/>
      <c r="E43" s="199"/>
      <c r="F43" s="199"/>
      <c r="G43" s="199"/>
      <c r="H43" s="199"/>
      <c r="I43" s="199"/>
      <c r="J43" s="199"/>
    </row>
    <row r="44" spans="1:10" ht="22.9" customHeight="1">
      <c r="A44" s="587" t="s">
        <v>790</v>
      </c>
      <c r="B44" s="199"/>
      <c r="C44" s="199"/>
      <c r="D44" s="778"/>
      <c r="E44" s="778"/>
      <c r="F44" s="778"/>
      <c r="G44" s="778"/>
      <c r="H44" s="778"/>
      <c r="I44" s="778"/>
      <c r="J44" s="778"/>
    </row>
    <row r="45" spans="1:10" ht="22.9" customHeight="1">
      <c r="A45" s="588" t="s">
        <v>791</v>
      </c>
      <c r="B45" s="199"/>
      <c r="C45" s="199"/>
      <c r="D45" s="779"/>
      <c r="E45" s="779"/>
      <c r="F45" s="779"/>
      <c r="G45" s="779"/>
      <c r="H45" s="779"/>
      <c r="I45" s="779"/>
      <c r="J45" s="779"/>
    </row>
    <row r="46" spans="1:10" ht="22.9" customHeight="1">
      <c r="A46" s="587" t="s">
        <v>792</v>
      </c>
      <c r="B46" s="199"/>
      <c r="C46" s="199"/>
      <c r="D46" s="693"/>
      <c r="E46" s="693"/>
      <c r="F46" s="693"/>
      <c r="G46" s="589" t="s">
        <v>793</v>
      </c>
      <c r="H46" s="693"/>
      <c r="I46" s="693"/>
      <c r="J46" s="693"/>
    </row>
  </sheetData>
  <sheetProtection algorithmName="SHA-512" hashValue="5dW3kL0TJ0l3z78aDW5k9C9jLq8wnvY4gt5Aup7hvZ/3Dr1IXSq9Y5DSPoUkL2OncxenAZn0bOHkMEnyMcKj1Q==" saltValue="XnsVW+e9xz/s7P6YgKTzIQ==" spinCount="100000" sheet="1" objects="1" scenarios="1" formatCells="0" formatColumns="0" formatRows="0" insertColumns="0" insertRows="0"/>
  <mergeCells count="9">
    <mergeCell ref="A1:J1"/>
    <mergeCell ref="D42:J42"/>
    <mergeCell ref="D44:J44"/>
    <mergeCell ref="D45:J45"/>
    <mergeCell ref="H46:J46"/>
    <mergeCell ref="A40:J40"/>
    <mergeCell ref="A4:J39"/>
    <mergeCell ref="D46:F46"/>
    <mergeCell ref="A3:J3"/>
  </mergeCells>
  <pageMargins left="0.7" right="0.7" top="0.75" bottom="0.75" header="0.3" footer="0.3"/>
  <pageSetup scale="93" firstPageNumber="5" orientation="portrait" r:id="rId1"/>
  <headerFooter>
    <oddFooter>&amp;L&amp;A - &amp;P&amp;R2020 WSHFC 9% Addendum</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283492-31FE-48A8-811F-3212F3E78050}">
  <sheetPr>
    <tabColor theme="6"/>
  </sheetPr>
  <dimension ref="A2:B3"/>
  <sheetViews>
    <sheetView workbookViewId="0"/>
  </sheetViews>
  <sheetFormatPr defaultRowHeight="14.45"/>
  <cols>
    <col min="1" max="1" width="25.42578125" customWidth="1"/>
  </cols>
  <sheetData>
    <row r="2" spans="1:2">
      <c r="A2" s="1" t="s">
        <v>132</v>
      </c>
    </row>
    <row r="3" spans="1:2">
      <c r="A3" t="s">
        <v>133</v>
      </c>
      <c r="B3" s="22" t="s">
        <v>134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6"/>
  </sheetPr>
  <dimension ref="A1:H407"/>
  <sheetViews>
    <sheetView tabSelected="1" topLeftCell="B1" zoomScaleNormal="100" workbookViewId="0">
      <selection activeCell="B218" sqref="B218"/>
    </sheetView>
  </sheetViews>
  <sheetFormatPr defaultColWidth="9.140625" defaultRowHeight="14.45"/>
  <cols>
    <col min="1" max="1" width="42" style="15" customWidth="1"/>
    <col min="2" max="2" width="85.28515625" style="15" customWidth="1"/>
    <col min="3" max="3" width="12.85546875" style="15" customWidth="1"/>
    <col min="4" max="4" width="9.42578125" style="15" customWidth="1"/>
    <col min="5" max="5" width="13.42578125" style="15" customWidth="1"/>
    <col min="6" max="6" width="13.28515625" style="15" customWidth="1"/>
    <col min="7" max="7" width="14.85546875" style="15" customWidth="1"/>
    <col min="8" max="8" width="13.7109375" style="15" customWidth="1"/>
    <col min="9" max="9" width="17.42578125" style="15" customWidth="1"/>
    <col min="10" max="10" width="15.42578125" style="15" customWidth="1"/>
    <col min="11" max="11" width="17.140625" style="15" customWidth="1"/>
    <col min="12" max="16384" width="9.140625" style="15"/>
  </cols>
  <sheetData>
    <row r="1" spans="1:2">
      <c r="A1" s="14"/>
    </row>
    <row r="2" spans="1:2">
      <c r="A2" s="14" t="s">
        <v>135</v>
      </c>
      <c r="B2" s="15" t="s">
        <v>136</v>
      </c>
    </row>
    <row r="3" spans="1:2">
      <c r="A3" s="15" t="s">
        <v>137</v>
      </c>
      <c r="B3" s="15" t="s">
        <v>138</v>
      </c>
    </row>
    <row r="4" spans="1:2">
      <c r="B4" s="15" t="s">
        <v>139</v>
      </c>
    </row>
    <row r="5" spans="1:2">
      <c r="B5" s="15" t="s">
        <v>140</v>
      </c>
    </row>
    <row r="6" spans="1:2">
      <c r="A6" s="14"/>
      <c r="B6" s="15" t="s">
        <v>141</v>
      </c>
    </row>
    <row r="7" spans="1:2">
      <c r="A7" s="14"/>
      <c r="B7" s="15" t="s">
        <v>142</v>
      </c>
    </row>
    <row r="8" spans="1:2">
      <c r="A8" s="14"/>
      <c r="B8" s="15" t="s">
        <v>143</v>
      </c>
    </row>
    <row r="9" spans="1:2">
      <c r="A9" s="14"/>
      <c r="B9" s="15" t="s">
        <v>144</v>
      </c>
    </row>
    <row r="10" spans="1:2">
      <c r="A10" s="14"/>
      <c r="B10" s="15" t="s">
        <v>145</v>
      </c>
    </row>
    <row r="11" spans="1:2">
      <c r="A11" s="14"/>
      <c r="B11" s="15" t="s">
        <v>146</v>
      </c>
    </row>
    <row r="12" spans="1:2">
      <c r="A12" s="14"/>
      <c r="B12" s="15" t="s">
        <v>147</v>
      </c>
    </row>
    <row r="13" spans="1:2">
      <c r="A13" s="14"/>
      <c r="B13" s="15" t="s">
        <v>148</v>
      </c>
    </row>
    <row r="14" spans="1:2">
      <c r="A14" s="14"/>
      <c r="B14" s="15" t="s">
        <v>149</v>
      </c>
    </row>
    <row r="15" spans="1:2">
      <c r="A15" s="14"/>
      <c r="B15" s="15" t="s">
        <v>150</v>
      </c>
    </row>
    <row r="16" spans="1:2">
      <c r="A16" s="14"/>
      <c r="B16" s="15" t="s">
        <v>151</v>
      </c>
    </row>
    <row r="17" spans="1:2">
      <c r="A17" s="14"/>
      <c r="B17" s="15" t="s">
        <v>152</v>
      </c>
    </row>
    <row r="18" spans="1:2">
      <c r="A18" s="14"/>
      <c r="B18" s="15" t="s">
        <v>153</v>
      </c>
    </row>
    <row r="19" spans="1:2">
      <c r="A19" s="14"/>
      <c r="B19" s="15" t="s">
        <v>154</v>
      </c>
    </row>
    <row r="20" spans="1:2">
      <c r="A20" s="14"/>
      <c r="B20" s="15" t="s">
        <v>155</v>
      </c>
    </row>
    <row r="21" spans="1:2">
      <c r="A21" s="14"/>
    </row>
    <row r="22" spans="1:2">
      <c r="A22" s="14" t="s">
        <v>156</v>
      </c>
      <c r="B22" s="15" t="s">
        <v>8</v>
      </c>
    </row>
    <row r="23" spans="1:2">
      <c r="A23" s="15" t="s">
        <v>157</v>
      </c>
      <c r="B23" s="15" t="s">
        <v>158</v>
      </c>
    </row>
    <row r="24" spans="1:2">
      <c r="B24" s="15" t="s">
        <v>159</v>
      </c>
    </row>
    <row r="25" spans="1:2">
      <c r="B25" s="15" t="s">
        <v>160</v>
      </c>
    </row>
    <row r="26" spans="1:2">
      <c r="B26" s="54" t="s">
        <v>161</v>
      </c>
    </row>
    <row r="27" spans="1:2">
      <c r="B27" s="54" t="s">
        <v>162</v>
      </c>
    </row>
    <row r="28" spans="1:2">
      <c r="B28" s="54" t="s">
        <v>163</v>
      </c>
    </row>
    <row r="29" spans="1:2">
      <c r="B29" s="54" t="s">
        <v>164</v>
      </c>
    </row>
    <row r="30" spans="1:2">
      <c r="B30" s="54" t="s">
        <v>165</v>
      </c>
    </row>
    <row r="31" spans="1:2">
      <c r="B31" s="54" t="s">
        <v>166</v>
      </c>
    </row>
    <row r="32" spans="1:2">
      <c r="B32" s="54" t="s">
        <v>167</v>
      </c>
    </row>
    <row r="33" spans="1:2">
      <c r="B33" s="54" t="s">
        <v>168</v>
      </c>
    </row>
    <row r="34" spans="1:2">
      <c r="B34" s="15" t="s">
        <v>169</v>
      </c>
    </row>
    <row r="35" spans="1:2">
      <c r="B35" s="54" t="s">
        <v>170</v>
      </c>
    </row>
    <row r="36" spans="1:2">
      <c r="B36" s="54" t="s">
        <v>171</v>
      </c>
    </row>
    <row r="37" spans="1:2">
      <c r="B37" s="54" t="s">
        <v>172</v>
      </c>
    </row>
    <row r="38" spans="1:2">
      <c r="B38" s="54" t="s">
        <v>173</v>
      </c>
    </row>
    <row r="39" spans="1:2">
      <c r="B39" s="54" t="s">
        <v>174</v>
      </c>
    </row>
    <row r="41" spans="1:2">
      <c r="A41" s="14" t="s">
        <v>175</v>
      </c>
      <c r="B41" s="15" t="s">
        <v>176</v>
      </c>
    </row>
    <row r="42" spans="1:2">
      <c r="A42" s="15" t="s">
        <v>177</v>
      </c>
      <c r="B42" s="15" t="s">
        <v>178</v>
      </c>
    </row>
    <row r="43" spans="1:2">
      <c r="B43" s="15" t="s">
        <v>179</v>
      </c>
    </row>
    <row r="44" spans="1:2">
      <c r="B44" s="15" t="s">
        <v>180</v>
      </c>
    </row>
    <row r="45" spans="1:2">
      <c r="B45" s="15" t="s">
        <v>181</v>
      </c>
    </row>
    <row r="46" spans="1:2">
      <c r="B46" s="15" t="s">
        <v>182</v>
      </c>
    </row>
    <row r="47" spans="1:2">
      <c r="B47" s="15" t="s">
        <v>183</v>
      </c>
    </row>
    <row r="48" spans="1:2">
      <c r="B48" s="15" t="s">
        <v>184</v>
      </c>
    </row>
    <row r="49" spans="2:2">
      <c r="B49" s="15" t="s">
        <v>185</v>
      </c>
    </row>
    <row r="50" spans="2:2">
      <c r="B50" s="15" t="s">
        <v>186</v>
      </c>
    </row>
    <row r="51" spans="2:2">
      <c r="B51" s="15" t="s">
        <v>187</v>
      </c>
    </row>
    <row r="52" spans="2:2">
      <c r="B52" s="15" t="s">
        <v>188</v>
      </c>
    </row>
    <row r="53" spans="2:2">
      <c r="B53" s="15" t="s">
        <v>189</v>
      </c>
    </row>
    <row r="54" spans="2:2">
      <c r="B54" s="15" t="s">
        <v>190</v>
      </c>
    </row>
    <row r="55" spans="2:2">
      <c r="B55" s="15" t="s">
        <v>191</v>
      </c>
    </row>
    <row r="56" spans="2:2">
      <c r="B56" s="15" t="s">
        <v>192</v>
      </c>
    </row>
    <row r="57" spans="2:2">
      <c r="B57" s="15" t="s">
        <v>193</v>
      </c>
    </row>
    <row r="58" spans="2:2">
      <c r="B58" s="15" t="s">
        <v>194</v>
      </c>
    </row>
    <row r="59" spans="2:2">
      <c r="B59" s="15" t="s">
        <v>195</v>
      </c>
    </row>
    <row r="60" spans="2:2">
      <c r="B60" s="15" t="s">
        <v>196</v>
      </c>
    </row>
    <row r="61" spans="2:2">
      <c r="B61" s="15" t="s">
        <v>197</v>
      </c>
    </row>
    <row r="62" spans="2:2">
      <c r="B62" s="15" t="s">
        <v>198</v>
      </c>
    </row>
    <row r="63" spans="2:2">
      <c r="B63" s="15" t="s">
        <v>199</v>
      </c>
    </row>
    <row r="64" spans="2:2">
      <c r="B64" s="15" t="s">
        <v>200</v>
      </c>
    </row>
    <row r="66" spans="1:2">
      <c r="A66" s="14" t="s">
        <v>201</v>
      </c>
      <c r="B66" s="15" t="s">
        <v>8</v>
      </c>
    </row>
    <row r="67" spans="1:2">
      <c r="A67" s="15" t="s">
        <v>202</v>
      </c>
      <c r="B67" s="54" t="s">
        <v>203</v>
      </c>
    </row>
    <row r="68" spans="1:2">
      <c r="B68" s="54" t="s">
        <v>204</v>
      </c>
    </row>
    <row r="69" spans="1:2">
      <c r="B69" s="54" t="s">
        <v>205</v>
      </c>
    </row>
    <row r="70" spans="1:2">
      <c r="B70" s="54" t="s">
        <v>206</v>
      </c>
    </row>
    <row r="71" spans="1:2">
      <c r="B71" s="54" t="s">
        <v>207</v>
      </c>
    </row>
    <row r="72" spans="1:2">
      <c r="B72" s="54" t="s">
        <v>208</v>
      </c>
    </row>
    <row r="73" spans="1:2">
      <c r="B73" s="54" t="s">
        <v>209</v>
      </c>
    </row>
    <row r="74" spans="1:2">
      <c r="B74" s="54" t="s">
        <v>210</v>
      </c>
    </row>
    <row r="75" spans="1:2">
      <c r="B75" s="54" t="s">
        <v>211</v>
      </c>
    </row>
    <row r="76" spans="1:2">
      <c r="B76" s="54" t="s">
        <v>212</v>
      </c>
    </row>
    <row r="77" spans="1:2">
      <c r="B77" s="54" t="s">
        <v>213</v>
      </c>
    </row>
    <row r="78" spans="1:2">
      <c r="B78" s="54" t="s">
        <v>214</v>
      </c>
    </row>
    <row r="79" spans="1:2">
      <c r="B79" s="54" t="s">
        <v>215</v>
      </c>
    </row>
    <row r="80" spans="1:2">
      <c r="B80" s="54" t="s">
        <v>216</v>
      </c>
    </row>
    <row r="81" spans="1:3">
      <c r="B81" s="54" t="s">
        <v>217</v>
      </c>
    </row>
    <row r="82" spans="1:3">
      <c r="B82" s="54" t="s">
        <v>218</v>
      </c>
    </row>
    <row r="83" spans="1:3">
      <c r="B83" s="54" t="s">
        <v>219</v>
      </c>
    </row>
    <row r="85" spans="1:3">
      <c r="A85" s="14" t="s">
        <v>220</v>
      </c>
      <c r="B85" s="16">
        <v>0</v>
      </c>
    </row>
    <row r="86" spans="1:3">
      <c r="A86" s="15" t="s">
        <v>221</v>
      </c>
      <c r="B86" s="16">
        <v>0.1</v>
      </c>
    </row>
    <row r="87" spans="1:3">
      <c r="B87" s="16">
        <v>0.2</v>
      </c>
    </row>
    <row r="88" spans="1:3">
      <c r="B88" s="16">
        <v>0.25</v>
      </c>
    </row>
    <row r="89" spans="1:3">
      <c r="B89" s="16">
        <v>0.3</v>
      </c>
    </row>
    <row r="90" spans="1:3">
      <c r="B90" s="16">
        <v>0.4</v>
      </c>
    </row>
    <row r="91" spans="1:3">
      <c r="B91" s="16">
        <v>0.5</v>
      </c>
    </row>
    <row r="92" spans="1:3">
      <c r="B92" s="16">
        <v>0.6</v>
      </c>
    </row>
    <row r="93" spans="1:3">
      <c r="B93" s="16">
        <v>0.75</v>
      </c>
    </row>
    <row r="94" spans="1:3">
      <c r="B94" s="16">
        <v>1</v>
      </c>
    </row>
    <row r="96" spans="1:3">
      <c r="A96" s="14" t="s">
        <v>222</v>
      </c>
      <c r="B96" s="15" t="s">
        <v>223</v>
      </c>
      <c r="C96" s="15" t="s">
        <v>224</v>
      </c>
    </row>
    <row r="97" spans="1:3">
      <c r="A97" s="14"/>
      <c r="B97" s="15" t="s">
        <v>22</v>
      </c>
      <c r="C97" s="15">
        <v>0</v>
      </c>
    </row>
    <row r="98" spans="1:3">
      <c r="B98" s="17" t="s">
        <v>225</v>
      </c>
      <c r="C98" s="15">
        <v>2</v>
      </c>
    </row>
    <row r="99" spans="1:3">
      <c r="B99" s="17" t="s">
        <v>226</v>
      </c>
      <c r="C99" s="15">
        <v>4</v>
      </c>
    </row>
    <row r="100" spans="1:3">
      <c r="B100" s="17" t="s">
        <v>227</v>
      </c>
      <c r="C100" s="15">
        <v>6</v>
      </c>
    </row>
    <row r="101" spans="1:3">
      <c r="B101" s="17" t="s">
        <v>228</v>
      </c>
      <c r="C101" s="15">
        <v>8</v>
      </c>
    </row>
    <row r="102" spans="1:3">
      <c r="B102" s="17" t="s">
        <v>229</v>
      </c>
      <c r="C102" s="15">
        <v>10</v>
      </c>
    </row>
    <row r="103" spans="1:3">
      <c r="B103" s="17" t="s">
        <v>230</v>
      </c>
      <c r="C103" s="15">
        <v>12</v>
      </c>
    </row>
    <row r="104" spans="1:3">
      <c r="B104" s="17" t="s">
        <v>231</v>
      </c>
      <c r="C104" s="15">
        <v>14</v>
      </c>
    </row>
    <row r="105" spans="1:3">
      <c r="B105" s="17" t="s">
        <v>232</v>
      </c>
      <c r="C105" s="15">
        <v>16</v>
      </c>
    </row>
    <row r="106" spans="1:3">
      <c r="B106" s="17" t="s">
        <v>233</v>
      </c>
      <c r="C106" s="15">
        <v>18</v>
      </c>
    </row>
    <row r="107" spans="1:3">
      <c r="B107" s="17" t="s">
        <v>234</v>
      </c>
      <c r="C107" s="15">
        <v>20</v>
      </c>
    </row>
    <row r="108" spans="1:3">
      <c r="B108" s="17" t="s">
        <v>235</v>
      </c>
      <c r="C108" s="15">
        <v>22</v>
      </c>
    </row>
    <row r="109" spans="1:3">
      <c r="B109" s="17" t="s">
        <v>236</v>
      </c>
      <c r="C109" s="15">
        <v>24</v>
      </c>
    </row>
    <row r="110" spans="1:3">
      <c r="B110" s="17" t="s">
        <v>237</v>
      </c>
      <c r="C110" s="15">
        <v>26</v>
      </c>
    </row>
    <row r="111" spans="1:3">
      <c r="B111" s="17" t="s">
        <v>238</v>
      </c>
      <c r="C111" s="15">
        <v>28</v>
      </c>
    </row>
    <row r="112" spans="1:3">
      <c r="B112" s="17" t="s">
        <v>239</v>
      </c>
      <c r="C112" s="15">
        <v>30</v>
      </c>
    </row>
    <row r="113" spans="1:3">
      <c r="B113" s="17" t="s">
        <v>240</v>
      </c>
      <c r="C113" s="15">
        <v>32</v>
      </c>
    </row>
    <row r="114" spans="1:3">
      <c r="B114" s="17" t="s">
        <v>241</v>
      </c>
      <c r="C114" s="15">
        <v>34</v>
      </c>
    </row>
    <row r="115" spans="1:3">
      <c r="B115" s="17" t="s">
        <v>242</v>
      </c>
      <c r="C115" s="15">
        <v>36</v>
      </c>
    </row>
    <row r="116" spans="1:3">
      <c r="B116" s="17" t="s">
        <v>243</v>
      </c>
      <c r="C116" s="15">
        <v>38</v>
      </c>
    </row>
    <row r="117" spans="1:3">
      <c r="B117" s="17" t="s">
        <v>244</v>
      </c>
      <c r="C117" s="15">
        <v>40</v>
      </c>
    </row>
    <row r="118" spans="1:3">
      <c r="B118" s="17" t="s">
        <v>245</v>
      </c>
      <c r="C118" s="15">
        <v>42</v>
      </c>
    </row>
    <row r="119" spans="1:3">
      <c r="B119" s="17" t="s">
        <v>246</v>
      </c>
      <c r="C119" s="15">
        <v>44</v>
      </c>
    </row>
    <row r="121" spans="1:3">
      <c r="A121" s="17" t="s">
        <v>247</v>
      </c>
      <c r="B121" s="15" t="s">
        <v>223</v>
      </c>
      <c r="C121" s="15" t="s">
        <v>224</v>
      </c>
    </row>
    <row r="122" spans="1:3">
      <c r="A122" s="17"/>
      <c r="B122" s="17" t="s">
        <v>22</v>
      </c>
      <c r="C122" s="15">
        <v>0</v>
      </c>
    </row>
    <row r="123" spans="1:3">
      <c r="A123" s="17"/>
      <c r="B123" s="17" t="s">
        <v>248</v>
      </c>
      <c r="C123" s="15">
        <v>35</v>
      </c>
    </row>
    <row r="124" spans="1:3">
      <c r="A124" s="17"/>
      <c r="B124" s="17" t="s">
        <v>249</v>
      </c>
      <c r="C124" s="15">
        <v>25</v>
      </c>
    </row>
    <row r="125" spans="1:3">
      <c r="A125" s="17"/>
    </row>
    <row r="126" spans="1:3">
      <c r="A126" s="17"/>
    </row>
    <row r="127" spans="1:3">
      <c r="A127" s="17" t="s">
        <v>250</v>
      </c>
      <c r="B127" s="15" t="s">
        <v>223</v>
      </c>
      <c r="C127" s="15" t="s">
        <v>224</v>
      </c>
    </row>
    <row r="128" spans="1:3">
      <c r="A128" s="17"/>
      <c r="B128" s="17" t="s">
        <v>22</v>
      </c>
      <c r="C128" s="15">
        <v>0</v>
      </c>
    </row>
    <row r="129" spans="1:4">
      <c r="A129" s="17"/>
      <c r="B129" s="17" t="s">
        <v>251</v>
      </c>
      <c r="C129" s="15">
        <v>25</v>
      </c>
    </row>
    <row r="130" spans="1:4">
      <c r="A130" s="17"/>
      <c r="B130" s="17"/>
    </row>
    <row r="131" spans="1:4">
      <c r="A131" s="17"/>
      <c r="B131" s="17"/>
    </row>
    <row r="132" spans="1:4">
      <c r="A132" s="17" t="s">
        <v>252</v>
      </c>
      <c r="B132" s="15" t="s">
        <v>223</v>
      </c>
      <c r="C132" s="15" t="s">
        <v>224</v>
      </c>
    </row>
    <row r="133" spans="1:4">
      <c r="A133" s="17"/>
      <c r="B133" s="17" t="s">
        <v>22</v>
      </c>
      <c r="C133" s="15">
        <v>0</v>
      </c>
    </row>
    <row r="134" spans="1:4">
      <c r="A134" s="17"/>
      <c r="B134" s="17" t="s">
        <v>253</v>
      </c>
      <c r="C134" s="15">
        <v>10</v>
      </c>
    </row>
    <row r="135" spans="1:4">
      <c r="A135" s="17"/>
      <c r="B135" s="17" t="s">
        <v>254</v>
      </c>
      <c r="C135" s="15">
        <v>10</v>
      </c>
    </row>
    <row r="136" spans="1:4">
      <c r="A136" s="17"/>
      <c r="B136" s="17" t="s">
        <v>255</v>
      </c>
      <c r="C136" s="15">
        <v>10</v>
      </c>
    </row>
    <row r="137" spans="1:4">
      <c r="A137" s="17"/>
      <c r="B137" s="17" t="s">
        <v>256</v>
      </c>
      <c r="C137" s="15">
        <v>10</v>
      </c>
    </row>
    <row r="138" spans="1:4">
      <c r="A138" s="17"/>
      <c r="B138" s="18" t="s">
        <v>257</v>
      </c>
      <c r="C138" s="15">
        <v>10</v>
      </c>
    </row>
    <row r="139" spans="1:4">
      <c r="A139" s="17"/>
      <c r="B139" s="18" t="s">
        <v>258</v>
      </c>
      <c r="C139" s="15">
        <v>10</v>
      </c>
    </row>
    <row r="140" spans="1:4">
      <c r="A140" s="17"/>
      <c r="B140" s="18" t="s">
        <v>259</v>
      </c>
      <c r="C140" s="15">
        <v>10</v>
      </c>
    </row>
    <row r="141" spans="1:4">
      <c r="A141" s="17"/>
      <c r="B141" s="17"/>
    </row>
    <row r="142" spans="1:4">
      <c r="A142" s="17" t="s">
        <v>260</v>
      </c>
      <c r="B142" s="15" t="s">
        <v>223</v>
      </c>
      <c r="C142" s="15" t="s">
        <v>261</v>
      </c>
      <c r="D142" s="15" t="s">
        <v>262</v>
      </c>
    </row>
    <row r="143" spans="1:4">
      <c r="A143" s="17" t="s">
        <v>263</v>
      </c>
      <c r="B143" s="17" t="s">
        <v>92</v>
      </c>
      <c r="C143" s="15">
        <v>0</v>
      </c>
      <c r="D143" s="15">
        <v>0</v>
      </c>
    </row>
    <row r="144" spans="1:4">
      <c r="A144" s="17"/>
      <c r="B144" s="17" t="s">
        <v>264</v>
      </c>
      <c r="C144" s="15">
        <v>2</v>
      </c>
      <c r="D144" s="15">
        <v>1</v>
      </c>
    </row>
    <row r="145" spans="1:4">
      <c r="B145" s="17" t="s">
        <v>265</v>
      </c>
      <c r="C145" s="15">
        <v>2</v>
      </c>
      <c r="D145" s="15">
        <v>1</v>
      </c>
    </row>
    <row r="146" spans="1:4">
      <c r="A146" s="17"/>
      <c r="B146" s="17" t="s">
        <v>266</v>
      </c>
      <c r="C146" s="15">
        <v>2</v>
      </c>
      <c r="D146" s="15">
        <v>1</v>
      </c>
    </row>
    <row r="147" spans="1:4">
      <c r="A147" s="17"/>
      <c r="B147" s="17" t="s">
        <v>267</v>
      </c>
      <c r="C147" s="15">
        <v>2</v>
      </c>
      <c r="D147" s="15">
        <v>1</v>
      </c>
    </row>
    <row r="148" spans="1:4">
      <c r="A148" s="17"/>
      <c r="B148" s="17" t="s">
        <v>268</v>
      </c>
      <c r="C148" s="15">
        <v>2</v>
      </c>
      <c r="D148" s="15">
        <v>1</v>
      </c>
    </row>
    <row r="149" spans="1:4">
      <c r="A149" s="17"/>
      <c r="B149" s="17" t="s">
        <v>269</v>
      </c>
      <c r="C149" s="15">
        <v>2</v>
      </c>
      <c r="D149" s="15">
        <v>1</v>
      </c>
    </row>
    <row r="150" spans="1:4">
      <c r="A150" s="17"/>
      <c r="B150" s="17" t="s">
        <v>270</v>
      </c>
      <c r="C150" s="15">
        <v>0</v>
      </c>
      <c r="D150" s="15">
        <v>0</v>
      </c>
    </row>
    <row r="151" spans="1:4">
      <c r="A151" s="17"/>
    </row>
    <row r="152" spans="1:4">
      <c r="A152" s="17" t="s">
        <v>271</v>
      </c>
      <c r="B152" s="15" t="s">
        <v>223</v>
      </c>
      <c r="C152" s="15" t="s">
        <v>224</v>
      </c>
    </row>
    <row r="153" spans="1:4">
      <c r="A153" s="17" t="s">
        <v>272</v>
      </c>
      <c r="B153" s="15" t="s">
        <v>46</v>
      </c>
      <c r="C153" s="15">
        <v>0</v>
      </c>
    </row>
    <row r="154" spans="1:4">
      <c r="A154" s="17"/>
      <c r="B154" s="18" t="s">
        <v>273</v>
      </c>
      <c r="C154" s="15">
        <v>2</v>
      </c>
    </row>
    <row r="155" spans="1:4">
      <c r="B155" s="18" t="s">
        <v>274</v>
      </c>
      <c r="C155" s="15">
        <v>4</v>
      </c>
    </row>
    <row r="156" spans="1:4">
      <c r="A156" s="17"/>
      <c r="B156" s="18" t="s">
        <v>275</v>
      </c>
      <c r="C156" s="15">
        <v>7</v>
      </c>
    </row>
    <row r="157" spans="1:4">
      <c r="A157" s="17"/>
      <c r="B157" s="18" t="s">
        <v>276</v>
      </c>
      <c r="C157" s="15">
        <v>10</v>
      </c>
    </row>
    <row r="158" spans="1:4">
      <c r="A158" s="17"/>
      <c r="B158" s="18" t="s">
        <v>277</v>
      </c>
      <c r="C158" s="15">
        <v>2</v>
      </c>
    </row>
    <row r="159" spans="1:4">
      <c r="A159" s="17"/>
      <c r="B159" s="18" t="s">
        <v>278</v>
      </c>
      <c r="C159" s="15">
        <v>4</v>
      </c>
    </row>
    <row r="160" spans="1:4">
      <c r="A160" s="17"/>
      <c r="B160" s="18" t="s">
        <v>279</v>
      </c>
      <c r="C160" s="15">
        <v>7</v>
      </c>
    </row>
    <row r="161" spans="1:3">
      <c r="A161" s="17"/>
      <c r="B161" s="18" t="s">
        <v>280</v>
      </c>
      <c r="C161" s="15">
        <v>10</v>
      </c>
    </row>
    <row r="162" spans="1:3">
      <c r="A162" s="17"/>
      <c r="B162" s="17" t="s">
        <v>281</v>
      </c>
      <c r="C162" s="15">
        <v>2</v>
      </c>
    </row>
    <row r="163" spans="1:3">
      <c r="A163" s="17"/>
      <c r="B163" s="17" t="s">
        <v>282</v>
      </c>
      <c r="C163" s="15">
        <v>4</v>
      </c>
    </row>
    <row r="164" spans="1:3">
      <c r="A164" s="17"/>
      <c r="B164" s="17" t="s">
        <v>283</v>
      </c>
      <c r="C164" s="15">
        <v>7</v>
      </c>
    </row>
    <row r="165" spans="1:3">
      <c r="A165" s="17"/>
      <c r="B165" s="17" t="s">
        <v>284</v>
      </c>
      <c r="C165" s="15">
        <v>10</v>
      </c>
    </row>
    <row r="166" spans="1:3">
      <c r="A166" s="17"/>
      <c r="B166" s="17"/>
    </row>
    <row r="167" spans="1:3">
      <c r="A167" s="17"/>
      <c r="B167" s="17"/>
    </row>
    <row r="168" spans="1:3">
      <c r="A168" s="17" t="s">
        <v>285</v>
      </c>
      <c r="B168" s="17" t="s">
        <v>286</v>
      </c>
    </row>
    <row r="169" spans="1:3">
      <c r="A169" s="17" t="s">
        <v>287</v>
      </c>
      <c r="B169" s="17" t="s">
        <v>288</v>
      </c>
    </row>
    <row r="170" spans="1:3">
      <c r="B170" s="17" t="s">
        <v>289</v>
      </c>
    </row>
    <row r="171" spans="1:3">
      <c r="A171" s="17"/>
      <c r="B171" s="17" t="s">
        <v>290</v>
      </c>
    </row>
    <row r="172" spans="1:3">
      <c r="A172" s="17"/>
      <c r="B172" s="17" t="s">
        <v>291</v>
      </c>
    </row>
    <row r="173" spans="1:3">
      <c r="A173" s="17"/>
      <c r="B173" s="17" t="s">
        <v>292</v>
      </c>
    </row>
    <row r="174" spans="1:3">
      <c r="A174" s="17"/>
      <c r="B174" s="17" t="s">
        <v>293</v>
      </c>
    </row>
    <row r="175" spans="1:3">
      <c r="A175" s="17"/>
      <c r="B175" s="17"/>
    </row>
    <row r="176" spans="1:3">
      <c r="A176" s="17" t="s">
        <v>294</v>
      </c>
      <c r="B176" s="15" t="s">
        <v>8</v>
      </c>
    </row>
    <row r="177" spans="1:2">
      <c r="A177" s="17" t="s">
        <v>295</v>
      </c>
      <c r="B177" s="18" t="s">
        <v>296</v>
      </c>
    </row>
    <row r="178" spans="1:2">
      <c r="A178" s="17"/>
      <c r="B178" s="18" t="s">
        <v>297</v>
      </c>
    </row>
    <row r="179" spans="1:2">
      <c r="A179" s="17"/>
      <c r="B179" s="18" t="s">
        <v>298</v>
      </c>
    </row>
    <row r="180" spans="1:2">
      <c r="A180" s="17"/>
      <c r="B180" s="18" t="s">
        <v>299</v>
      </c>
    </row>
    <row r="181" spans="1:2">
      <c r="A181" s="17"/>
      <c r="B181" s="18" t="s">
        <v>300</v>
      </c>
    </row>
    <row r="182" spans="1:2">
      <c r="A182" s="17"/>
      <c r="B182" s="17" t="s">
        <v>301</v>
      </c>
    </row>
    <row r="183" spans="1:2">
      <c r="A183" s="17"/>
      <c r="B183" s="17"/>
    </row>
    <row r="184" spans="1:2">
      <c r="A184" s="17" t="s">
        <v>302</v>
      </c>
      <c r="B184" s="17" t="s">
        <v>303</v>
      </c>
    </row>
    <row r="185" spans="1:2">
      <c r="A185" s="17" t="s">
        <v>304</v>
      </c>
      <c r="B185" s="17" t="s">
        <v>305</v>
      </c>
    </row>
    <row r="186" spans="1:2">
      <c r="A186" s="17"/>
      <c r="B186" s="17" t="s">
        <v>306</v>
      </c>
    </row>
    <row r="187" spans="1:2">
      <c r="A187" s="17"/>
      <c r="B187" s="17"/>
    </row>
    <row r="188" spans="1:2">
      <c r="A188" s="17" t="s">
        <v>307</v>
      </c>
      <c r="B188" s="15" t="s">
        <v>308</v>
      </c>
    </row>
    <row r="189" spans="1:2">
      <c r="A189" s="17"/>
      <c r="B189" s="17" t="s">
        <v>309</v>
      </c>
    </row>
    <row r="190" spans="1:2">
      <c r="A190" s="17"/>
      <c r="B190" s="17" t="s">
        <v>310</v>
      </c>
    </row>
    <row r="191" spans="1:2">
      <c r="A191" s="17"/>
      <c r="B191" s="17" t="s">
        <v>311</v>
      </c>
    </row>
    <row r="192" spans="1:2">
      <c r="A192" s="17"/>
      <c r="B192" s="19" t="s">
        <v>312</v>
      </c>
    </row>
    <row r="193" spans="1:3">
      <c r="A193" s="17"/>
      <c r="B193" s="17"/>
    </row>
    <row r="194" spans="1:3">
      <c r="A194" s="17" t="s">
        <v>313</v>
      </c>
      <c r="B194" s="15" t="s">
        <v>223</v>
      </c>
      <c r="C194" s="15" t="s">
        <v>224</v>
      </c>
    </row>
    <row r="195" spans="1:3">
      <c r="A195" s="17"/>
      <c r="B195" s="17" t="s">
        <v>22</v>
      </c>
      <c r="C195" s="15">
        <v>0</v>
      </c>
    </row>
    <row r="196" spans="1:3">
      <c r="A196" s="17"/>
      <c r="B196" s="17" t="s">
        <v>314</v>
      </c>
      <c r="C196" s="15">
        <v>10</v>
      </c>
    </row>
    <row r="197" spans="1:3">
      <c r="A197" s="17"/>
      <c r="B197" s="17" t="s">
        <v>315</v>
      </c>
      <c r="C197" s="15">
        <v>8</v>
      </c>
    </row>
    <row r="198" spans="1:3">
      <c r="A198" s="17"/>
      <c r="B198" s="17" t="s">
        <v>316</v>
      </c>
      <c r="C198" s="15">
        <v>6</v>
      </c>
    </row>
    <row r="199" spans="1:3">
      <c r="A199" s="17"/>
      <c r="B199" s="17" t="s">
        <v>317</v>
      </c>
      <c r="C199" s="15">
        <v>4</v>
      </c>
    </row>
    <row r="200" spans="1:3">
      <c r="A200" s="17"/>
      <c r="B200" s="17" t="s">
        <v>318</v>
      </c>
      <c r="C200" s="15">
        <v>2</v>
      </c>
    </row>
    <row r="201" spans="1:3">
      <c r="A201" s="17"/>
      <c r="B201" s="17" t="s">
        <v>319</v>
      </c>
      <c r="C201" s="15">
        <v>0</v>
      </c>
    </row>
    <row r="202" spans="1:3">
      <c r="A202" s="17"/>
      <c r="B202" s="17"/>
    </row>
    <row r="203" spans="1:3">
      <c r="A203" s="17" t="s">
        <v>320</v>
      </c>
      <c r="B203" s="17" t="s">
        <v>70</v>
      </c>
    </row>
    <row r="204" spans="1:3">
      <c r="A204" s="17"/>
      <c r="B204" s="17" t="s">
        <v>321</v>
      </c>
    </row>
    <row r="205" spans="1:3">
      <c r="A205" s="17"/>
      <c r="B205" s="17" t="s">
        <v>322</v>
      </c>
    </row>
    <row r="206" spans="1:3">
      <c r="A206" s="17"/>
      <c r="B206" s="17"/>
    </row>
    <row r="207" spans="1:3">
      <c r="A207" s="17"/>
      <c r="B207" s="17"/>
    </row>
    <row r="208" spans="1:3">
      <c r="A208" s="17" t="s">
        <v>323</v>
      </c>
      <c r="B208" s="17" t="s">
        <v>78</v>
      </c>
    </row>
    <row r="209" spans="1:3">
      <c r="A209" s="17"/>
      <c r="B209" s="17" t="s">
        <v>324</v>
      </c>
    </row>
    <row r="210" spans="1:3">
      <c r="A210" s="17"/>
      <c r="B210" s="17" t="s">
        <v>325</v>
      </c>
    </row>
    <row r="211" spans="1:3">
      <c r="A211" s="17"/>
      <c r="B211" s="17"/>
    </row>
    <row r="212" spans="1:3">
      <c r="A212" s="17"/>
      <c r="B212" s="17"/>
    </row>
    <row r="213" spans="1:3">
      <c r="A213" s="17" t="s">
        <v>326</v>
      </c>
    </row>
    <row r="214" spans="1:3">
      <c r="A214" s="17" t="s">
        <v>327</v>
      </c>
      <c r="B214" s="15" t="s">
        <v>223</v>
      </c>
      <c r="C214" s="15" t="s">
        <v>224</v>
      </c>
    </row>
    <row r="215" spans="1:3">
      <c r="A215" s="17"/>
      <c r="B215" s="17" t="s">
        <v>85</v>
      </c>
      <c r="C215" s="15">
        <v>0</v>
      </c>
    </row>
    <row r="216" spans="1:3">
      <c r="A216" s="17"/>
      <c r="B216" s="17" t="s">
        <v>328</v>
      </c>
      <c r="C216" s="15">
        <v>10</v>
      </c>
    </row>
    <row r="217" spans="1:3">
      <c r="A217" s="17"/>
      <c r="B217" s="17" t="s">
        <v>329</v>
      </c>
      <c r="C217" s="15">
        <v>10</v>
      </c>
    </row>
    <row r="218" spans="1:3">
      <c r="A218" s="17"/>
      <c r="B218" s="17" t="s">
        <v>330</v>
      </c>
      <c r="C218" s="15">
        <v>10</v>
      </c>
    </row>
    <row r="219" spans="1:3">
      <c r="A219" s="17"/>
      <c r="B219" s="17" t="s">
        <v>331</v>
      </c>
      <c r="C219" s="15">
        <v>10</v>
      </c>
    </row>
    <row r="220" spans="1:3">
      <c r="A220" s="17"/>
      <c r="B220" s="17" t="s">
        <v>332</v>
      </c>
      <c r="C220" s="15">
        <v>10</v>
      </c>
    </row>
    <row r="221" spans="1:3">
      <c r="A221" s="17"/>
      <c r="B221" s="17" t="s">
        <v>333</v>
      </c>
      <c r="C221" s="15">
        <v>10</v>
      </c>
    </row>
    <row r="222" spans="1:3">
      <c r="A222" s="17"/>
      <c r="B222" s="17" t="s">
        <v>334</v>
      </c>
      <c r="C222" s="15">
        <v>5</v>
      </c>
    </row>
    <row r="223" spans="1:3">
      <c r="A223" s="17"/>
      <c r="B223" s="17" t="s">
        <v>335</v>
      </c>
      <c r="C223" s="15">
        <v>10</v>
      </c>
    </row>
    <row r="224" spans="1:3">
      <c r="A224" s="17"/>
      <c r="B224" s="17" t="s">
        <v>336</v>
      </c>
      <c r="C224" s="15">
        <v>10</v>
      </c>
    </row>
    <row r="225" spans="1:3">
      <c r="A225" s="17"/>
      <c r="B225" s="17" t="s">
        <v>337</v>
      </c>
      <c r="C225" s="15">
        <v>10</v>
      </c>
    </row>
    <row r="226" spans="1:3">
      <c r="A226" s="17"/>
      <c r="B226" s="17" t="s">
        <v>338</v>
      </c>
      <c r="C226" s="15">
        <v>10</v>
      </c>
    </row>
    <row r="227" spans="1:3">
      <c r="A227" s="17"/>
      <c r="B227" s="17" t="s">
        <v>339</v>
      </c>
      <c r="C227" s="15">
        <v>10</v>
      </c>
    </row>
    <row r="228" spans="1:3">
      <c r="A228" s="17"/>
      <c r="B228" s="17" t="s">
        <v>340</v>
      </c>
      <c r="C228" s="15">
        <v>10</v>
      </c>
    </row>
    <row r="229" spans="1:3">
      <c r="A229" s="17"/>
      <c r="B229" s="17" t="s">
        <v>341</v>
      </c>
      <c r="C229" s="15">
        <v>10</v>
      </c>
    </row>
    <row r="230" spans="1:3">
      <c r="A230" s="17"/>
      <c r="B230" s="17" t="s">
        <v>342</v>
      </c>
      <c r="C230" s="15">
        <v>10</v>
      </c>
    </row>
    <row r="231" spans="1:3">
      <c r="A231" s="17"/>
      <c r="B231" s="17"/>
    </row>
    <row r="232" spans="1:3">
      <c r="A232" s="17"/>
      <c r="B232" s="17"/>
    </row>
    <row r="233" spans="1:3">
      <c r="A233" s="17" t="s">
        <v>343</v>
      </c>
      <c r="B233" s="15" t="s">
        <v>223</v>
      </c>
      <c r="C233" s="15" t="s">
        <v>224</v>
      </c>
    </row>
    <row r="234" spans="1:3">
      <c r="A234" s="17" t="s">
        <v>344</v>
      </c>
      <c r="B234" s="15" t="s">
        <v>22</v>
      </c>
      <c r="C234" s="15">
        <v>0</v>
      </c>
    </row>
    <row r="235" spans="1:3">
      <c r="A235" s="17"/>
      <c r="B235" s="17" t="s">
        <v>345</v>
      </c>
      <c r="C235" s="15">
        <v>2</v>
      </c>
    </row>
    <row r="236" spans="1:3">
      <c r="A236" s="17"/>
      <c r="B236" s="17" t="s">
        <v>346</v>
      </c>
      <c r="C236" s="15">
        <v>2</v>
      </c>
    </row>
    <row r="237" spans="1:3">
      <c r="A237" s="17"/>
      <c r="B237" s="17" t="s">
        <v>347</v>
      </c>
      <c r="C237" s="15">
        <v>2</v>
      </c>
    </row>
    <row r="238" spans="1:3">
      <c r="A238" s="17"/>
      <c r="B238" s="17"/>
    </row>
    <row r="239" spans="1:3">
      <c r="A239" s="17"/>
      <c r="B239" s="17"/>
    </row>
    <row r="240" spans="1:3">
      <c r="A240" s="17" t="s">
        <v>348</v>
      </c>
      <c r="B240" s="17" t="s">
        <v>97</v>
      </c>
    </row>
    <row r="241" spans="1:2">
      <c r="A241" s="17" t="s">
        <v>349</v>
      </c>
      <c r="B241" s="17" t="s">
        <v>350</v>
      </c>
    </row>
    <row r="242" spans="1:2">
      <c r="A242" s="17"/>
      <c r="B242" s="17" t="s">
        <v>351</v>
      </c>
    </row>
    <row r="243" spans="1:2">
      <c r="A243" s="17"/>
      <c r="B243" s="17" t="s">
        <v>352</v>
      </c>
    </row>
    <row r="244" spans="1:2">
      <c r="A244" s="17"/>
      <c r="B244" s="17"/>
    </row>
    <row r="245" spans="1:2">
      <c r="A245" s="17"/>
      <c r="B245" s="17"/>
    </row>
    <row r="246" spans="1:2">
      <c r="A246" s="17" t="s">
        <v>353</v>
      </c>
      <c r="B246" s="17" t="s">
        <v>97</v>
      </c>
    </row>
    <row r="247" spans="1:2">
      <c r="A247" s="17" t="s">
        <v>354</v>
      </c>
      <c r="B247" s="17" t="s">
        <v>355</v>
      </c>
    </row>
    <row r="248" spans="1:2">
      <c r="A248" s="17"/>
      <c r="B248" s="17" t="s">
        <v>351</v>
      </c>
    </row>
    <row r="249" spans="1:2">
      <c r="A249" s="17"/>
      <c r="B249" s="17" t="s">
        <v>352</v>
      </c>
    </row>
    <row r="250" spans="1:2">
      <c r="A250" s="17"/>
      <c r="B250" s="17"/>
    </row>
    <row r="251" spans="1:2">
      <c r="A251" s="17"/>
      <c r="B251" s="17"/>
    </row>
    <row r="252" spans="1:2">
      <c r="A252" s="17" t="s">
        <v>356</v>
      </c>
      <c r="B252" s="17" t="s">
        <v>97</v>
      </c>
    </row>
    <row r="253" spans="1:2">
      <c r="A253" s="17" t="s">
        <v>357</v>
      </c>
      <c r="B253" s="17" t="s">
        <v>358</v>
      </c>
    </row>
    <row r="254" spans="1:2">
      <c r="B254" s="15" t="s">
        <v>359</v>
      </c>
    </row>
    <row r="255" spans="1:2">
      <c r="A255" s="17"/>
      <c r="B255" s="15" t="s">
        <v>360</v>
      </c>
    </row>
    <row r="256" spans="1:2">
      <c r="A256" s="17"/>
    </row>
    <row r="257" spans="1:3">
      <c r="A257" s="17" t="s">
        <v>361</v>
      </c>
      <c r="B257" s="15" t="s">
        <v>362</v>
      </c>
      <c r="C257" s="15" t="s">
        <v>361</v>
      </c>
    </row>
    <row r="258" spans="1:3">
      <c r="A258" s="17"/>
      <c r="B258" s="17" t="s">
        <v>358</v>
      </c>
      <c r="C258" s="15" t="s">
        <v>363</v>
      </c>
    </row>
    <row r="259" spans="1:3">
      <c r="A259" s="17"/>
      <c r="B259" s="15" t="s">
        <v>359</v>
      </c>
      <c r="C259" s="15" t="s">
        <v>364</v>
      </c>
    </row>
    <row r="260" spans="1:3">
      <c r="A260" s="17"/>
      <c r="B260" s="15" t="s">
        <v>360</v>
      </c>
      <c r="C260" s="17" t="s">
        <v>365</v>
      </c>
    </row>
    <row r="261" spans="1:3">
      <c r="A261" s="17"/>
      <c r="B261" s="15" t="s">
        <v>97</v>
      </c>
      <c r="C261" s="17" t="s">
        <v>365</v>
      </c>
    </row>
    <row r="262" spans="1:3">
      <c r="A262" s="17"/>
      <c r="B262" s="17"/>
    </row>
    <row r="263" spans="1:3">
      <c r="A263" s="17" t="s">
        <v>366</v>
      </c>
      <c r="B263" s="17" t="s">
        <v>366</v>
      </c>
    </row>
    <row r="264" spans="1:3">
      <c r="A264" s="17"/>
      <c r="B264" s="17" t="s">
        <v>367</v>
      </c>
    </row>
    <row r="265" spans="1:3">
      <c r="A265" s="17"/>
      <c r="B265" s="17" t="s">
        <v>368</v>
      </c>
    </row>
    <row r="266" spans="1:3">
      <c r="A266" s="17"/>
      <c r="B266" s="17" t="s">
        <v>369</v>
      </c>
    </row>
    <row r="267" spans="1:3">
      <c r="A267" s="17"/>
      <c r="B267" s="17" t="s">
        <v>370</v>
      </c>
    </row>
    <row r="268" spans="1:3">
      <c r="A268" s="17"/>
      <c r="B268" s="17" t="s">
        <v>371</v>
      </c>
    </row>
    <row r="269" spans="1:3">
      <c r="A269" s="17"/>
      <c r="B269" s="17" t="s">
        <v>372</v>
      </c>
    </row>
    <row r="270" spans="1:3">
      <c r="A270" s="17"/>
      <c r="B270" s="17" t="s">
        <v>373</v>
      </c>
    </row>
    <row r="271" spans="1:3">
      <c r="A271" s="17"/>
      <c r="B271" s="17" t="s">
        <v>374</v>
      </c>
    </row>
    <row r="272" spans="1:3">
      <c r="A272" s="17"/>
      <c r="B272" s="17" t="s">
        <v>375</v>
      </c>
    </row>
    <row r="273" spans="1:2">
      <c r="A273" s="17"/>
      <c r="B273" s="17" t="s">
        <v>376</v>
      </c>
    </row>
    <row r="274" spans="1:2">
      <c r="A274" s="17"/>
      <c r="B274" s="17" t="s">
        <v>377</v>
      </c>
    </row>
    <row r="275" spans="1:2">
      <c r="A275" s="17"/>
      <c r="B275" s="17" t="s">
        <v>378</v>
      </c>
    </row>
    <row r="276" spans="1:2">
      <c r="A276" s="17"/>
      <c r="B276" s="17" t="s">
        <v>379</v>
      </c>
    </row>
    <row r="277" spans="1:2">
      <c r="A277" s="17"/>
      <c r="B277" s="15" t="s">
        <v>380</v>
      </c>
    </row>
    <row r="278" spans="1:2">
      <c r="A278" s="17"/>
      <c r="B278" s="15" t="s">
        <v>381</v>
      </c>
    </row>
    <row r="279" spans="1:2">
      <c r="A279" s="17"/>
      <c r="B279" s="15" t="s">
        <v>382</v>
      </c>
    </row>
    <row r="280" spans="1:2">
      <c r="A280" s="17"/>
      <c r="B280" s="15" t="s">
        <v>383</v>
      </c>
    </row>
    <row r="281" spans="1:2">
      <c r="A281" s="17"/>
      <c r="B281" s="15" t="s">
        <v>384</v>
      </c>
    </row>
    <row r="282" spans="1:2">
      <c r="A282" s="17"/>
      <c r="B282" s="15" t="s">
        <v>385</v>
      </c>
    </row>
    <row r="283" spans="1:2">
      <c r="A283" s="17"/>
      <c r="B283" s="15" t="s">
        <v>386</v>
      </c>
    </row>
    <row r="284" spans="1:2">
      <c r="A284" s="17"/>
      <c r="B284" s="15" t="s">
        <v>387</v>
      </c>
    </row>
    <row r="285" spans="1:2">
      <c r="A285" s="17"/>
      <c r="B285" s="15" t="s">
        <v>388</v>
      </c>
    </row>
    <row r="286" spans="1:2">
      <c r="A286" s="17"/>
      <c r="B286" s="15" t="s">
        <v>389</v>
      </c>
    </row>
    <row r="287" spans="1:2">
      <c r="A287" s="17"/>
      <c r="B287" s="15" t="s">
        <v>390</v>
      </c>
    </row>
    <row r="288" spans="1:2">
      <c r="A288" s="17"/>
      <c r="B288" s="15" t="s">
        <v>391</v>
      </c>
    </row>
    <row r="289" spans="1:2">
      <c r="A289" s="17"/>
      <c r="B289" s="15" t="s">
        <v>392</v>
      </c>
    </row>
    <row r="290" spans="1:2">
      <c r="A290" s="17"/>
      <c r="B290" s="15" t="s">
        <v>393</v>
      </c>
    </row>
    <row r="291" spans="1:2">
      <c r="A291" s="17"/>
      <c r="B291" s="15" t="s">
        <v>394</v>
      </c>
    </row>
    <row r="292" spans="1:2">
      <c r="A292" s="17"/>
      <c r="B292" s="15" t="s">
        <v>395</v>
      </c>
    </row>
    <row r="293" spans="1:2">
      <c r="A293" s="17"/>
      <c r="B293" s="15" t="s">
        <v>396</v>
      </c>
    </row>
    <row r="294" spans="1:2">
      <c r="A294" s="17"/>
      <c r="B294" s="15" t="s">
        <v>397</v>
      </c>
    </row>
    <row r="295" spans="1:2">
      <c r="A295" s="17"/>
      <c r="B295" s="15" t="s">
        <v>398</v>
      </c>
    </row>
    <row r="296" spans="1:2">
      <c r="A296" s="17"/>
      <c r="B296" s="15" t="s">
        <v>399</v>
      </c>
    </row>
    <row r="297" spans="1:2">
      <c r="A297" s="17"/>
      <c r="B297" s="15" t="s">
        <v>400</v>
      </c>
    </row>
    <row r="298" spans="1:2">
      <c r="A298" s="17"/>
      <c r="B298" s="15" t="s">
        <v>401</v>
      </c>
    </row>
    <row r="299" spans="1:2">
      <c r="A299" s="17"/>
      <c r="B299" s="15" t="s">
        <v>402</v>
      </c>
    </row>
    <row r="300" spans="1:2">
      <c r="A300" s="17"/>
      <c r="B300" s="15" t="s">
        <v>403</v>
      </c>
    </row>
    <row r="301" spans="1:2">
      <c r="A301" s="17"/>
      <c r="B301" s="15" t="s">
        <v>404</v>
      </c>
    </row>
    <row r="302" spans="1:2">
      <c r="A302" s="17"/>
      <c r="B302" s="15" t="s">
        <v>405</v>
      </c>
    </row>
    <row r="303" spans="1:2">
      <c r="A303" s="17"/>
      <c r="B303" s="15" t="s">
        <v>406</v>
      </c>
    </row>
    <row r="304" spans="1:2">
      <c r="A304" s="17"/>
      <c r="B304" s="15" t="s">
        <v>407</v>
      </c>
    </row>
    <row r="305" spans="1:2">
      <c r="A305" s="17"/>
      <c r="B305" s="15" t="s">
        <v>408</v>
      </c>
    </row>
    <row r="306" spans="1:2">
      <c r="A306" s="17"/>
      <c r="B306" s="15" t="s">
        <v>409</v>
      </c>
    </row>
    <row r="307" spans="1:2">
      <c r="A307" s="17"/>
      <c r="B307" s="15" t="s">
        <v>410</v>
      </c>
    </row>
    <row r="308" spans="1:2">
      <c r="A308" s="17"/>
      <c r="B308" s="15" t="s">
        <v>411</v>
      </c>
    </row>
    <row r="309" spans="1:2">
      <c r="A309" s="17"/>
      <c r="B309" s="15" t="s">
        <v>412</v>
      </c>
    </row>
    <row r="310" spans="1:2">
      <c r="A310" s="17"/>
      <c r="B310" s="15" t="s">
        <v>413</v>
      </c>
    </row>
    <row r="311" spans="1:2">
      <c r="A311" s="17"/>
      <c r="B311" s="15" t="s">
        <v>414</v>
      </c>
    </row>
    <row r="312" spans="1:2">
      <c r="A312" s="17"/>
      <c r="B312" s="15" t="s">
        <v>199</v>
      </c>
    </row>
    <row r="313" spans="1:2">
      <c r="A313" s="17"/>
      <c r="B313" s="15" t="s">
        <v>200</v>
      </c>
    </row>
    <row r="314" spans="1:2">
      <c r="A314" s="17"/>
    </row>
    <row r="315" spans="1:2">
      <c r="A315" s="15" t="s">
        <v>363</v>
      </c>
      <c r="B315" s="17" t="s">
        <v>363</v>
      </c>
    </row>
    <row r="316" spans="1:2">
      <c r="B316" s="17" t="s">
        <v>367</v>
      </c>
    </row>
    <row r="317" spans="1:2">
      <c r="A317" s="17"/>
      <c r="B317" s="17" t="s">
        <v>368</v>
      </c>
    </row>
    <row r="318" spans="1:2">
      <c r="A318" s="17"/>
      <c r="B318" s="17" t="s">
        <v>369</v>
      </c>
    </row>
    <row r="319" spans="1:2">
      <c r="A319" s="17"/>
      <c r="B319" s="17" t="s">
        <v>370</v>
      </c>
    </row>
    <row r="320" spans="1:2">
      <c r="A320" s="17"/>
      <c r="B320" s="15" t="s">
        <v>371</v>
      </c>
    </row>
    <row r="321" spans="1:2">
      <c r="A321" s="17"/>
      <c r="B321" s="15" t="s">
        <v>372</v>
      </c>
    </row>
    <row r="322" spans="1:2">
      <c r="A322" s="17"/>
      <c r="B322" s="17" t="s">
        <v>373</v>
      </c>
    </row>
    <row r="323" spans="1:2">
      <c r="A323" s="17"/>
      <c r="B323" s="17" t="s">
        <v>374</v>
      </c>
    </row>
    <row r="324" spans="1:2">
      <c r="A324" s="17"/>
      <c r="B324" s="17" t="s">
        <v>375</v>
      </c>
    </row>
    <row r="325" spans="1:2">
      <c r="A325" s="17"/>
      <c r="B325" s="15" t="s">
        <v>376</v>
      </c>
    </row>
    <row r="326" spans="1:2">
      <c r="A326" s="17"/>
      <c r="B326" s="17" t="s">
        <v>377</v>
      </c>
    </row>
    <row r="327" spans="1:2">
      <c r="A327" s="17"/>
      <c r="B327" s="17" t="s">
        <v>378</v>
      </c>
    </row>
    <row r="328" spans="1:2">
      <c r="A328" s="17"/>
      <c r="B328" s="17" t="s">
        <v>379</v>
      </c>
    </row>
    <row r="329" spans="1:2">
      <c r="A329" s="17"/>
      <c r="B329" s="15" t="s">
        <v>380</v>
      </c>
    </row>
    <row r="330" spans="1:2">
      <c r="A330" s="17"/>
      <c r="B330" s="17" t="s">
        <v>381</v>
      </c>
    </row>
    <row r="331" spans="1:2">
      <c r="A331" s="17"/>
      <c r="B331" s="17" t="s">
        <v>382</v>
      </c>
    </row>
    <row r="332" spans="1:2">
      <c r="A332" s="17"/>
      <c r="B332" s="17" t="s">
        <v>383</v>
      </c>
    </row>
    <row r="333" spans="1:2">
      <c r="A333" s="17"/>
      <c r="B333" s="17" t="s">
        <v>384</v>
      </c>
    </row>
    <row r="334" spans="1:2">
      <c r="A334" s="17"/>
      <c r="B334" s="17" t="s">
        <v>385</v>
      </c>
    </row>
    <row r="335" spans="1:2">
      <c r="A335" s="17"/>
      <c r="B335" s="17" t="s">
        <v>386</v>
      </c>
    </row>
    <row r="336" spans="1:2">
      <c r="A336" s="17"/>
      <c r="B336" s="17" t="s">
        <v>387</v>
      </c>
    </row>
    <row r="337" spans="1:2">
      <c r="A337" s="17"/>
      <c r="B337" s="17" t="s">
        <v>388</v>
      </c>
    </row>
    <row r="338" spans="1:2">
      <c r="A338" s="17"/>
      <c r="B338" s="17"/>
    </row>
    <row r="339" spans="1:2">
      <c r="A339" s="15" t="s">
        <v>364</v>
      </c>
      <c r="B339" s="17" t="s">
        <v>364</v>
      </c>
    </row>
    <row r="340" spans="1:2">
      <c r="B340" s="15" t="s">
        <v>389</v>
      </c>
    </row>
    <row r="341" spans="1:2">
      <c r="A341" s="17"/>
      <c r="B341" s="17" t="s">
        <v>390</v>
      </c>
    </row>
    <row r="342" spans="1:2">
      <c r="A342" s="17"/>
      <c r="B342" s="17" t="s">
        <v>391</v>
      </c>
    </row>
    <row r="343" spans="1:2">
      <c r="A343" s="17"/>
      <c r="B343" s="15" t="s">
        <v>392</v>
      </c>
    </row>
    <row r="344" spans="1:2">
      <c r="A344" s="17"/>
      <c r="B344" s="15" t="s">
        <v>393</v>
      </c>
    </row>
    <row r="345" spans="1:2">
      <c r="A345" s="17"/>
      <c r="B345" s="17" t="s">
        <v>394</v>
      </c>
    </row>
    <row r="346" spans="1:2">
      <c r="A346" s="17"/>
      <c r="B346" s="17" t="s">
        <v>395</v>
      </c>
    </row>
    <row r="347" spans="1:2">
      <c r="A347" s="17"/>
      <c r="B347" s="15" t="s">
        <v>396</v>
      </c>
    </row>
    <row r="348" spans="1:2">
      <c r="A348" s="17"/>
      <c r="B348" s="17" t="s">
        <v>397</v>
      </c>
    </row>
    <row r="349" spans="1:2">
      <c r="A349" s="17"/>
      <c r="B349" s="15" t="s">
        <v>398</v>
      </c>
    </row>
    <row r="350" spans="1:2">
      <c r="A350" s="17"/>
      <c r="B350" s="15" t="s">
        <v>399</v>
      </c>
    </row>
    <row r="351" spans="1:2">
      <c r="A351" s="17"/>
      <c r="B351" s="17" t="s">
        <v>400</v>
      </c>
    </row>
    <row r="352" spans="1:2">
      <c r="A352" s="17"/>
      <c r="B352" s="17" t="s">
        <v>401</v>
      </c>
    </row>
    <row r="353" spans="1:2">
      <c r="A353" s="17"/>
      <c r="B353" s="15" t="s">
        <v>402</v>
      </c>
    </row>
    <row r="354" spans="1:2">
      <c r="A354" s="17"/>
      <c r="B354" s="17" t="s">
        <v>403</v>
      </c>
    </row>
    <row r="355" spans="1:2">
      <c r="A355" s="17"/>
      <c r="B355" s="15" t="s">
        <v>404</v>
      </c>
    </row>
    <row r="356" spans="1:2">
      <c r="A356" s="17"/>
      <c r="B356" s="17" t="s">
        <v>405</v>
      </c>
    </row>
    <row r="357" spans="1:2">
      <c r="A357" s="17"/>
      <c r="B357" s="17" t="s">
        <v>406</v>
      </c>
    </row>
    <row r="358" spans="1:2">
      <c r="A358" s="17"/>
      <c r="B358" s="17" t="s">
        <v>407</v>
      </c>
    </row>
    <row r="359" spans="1:2">
      <c r="A359" s="17"/>
      <c r="B359" s="17" t="s">
        <v>408</v>
      </c>
    </row>
    <row r="360" spans="1:2">
      <c r="A360" s="17"/>
      <c r="B360" s="15" t="s">
        <v>409</v>
      </c>
    </row>
    <row r="361" spans="1:2">
      <c r="A361" s="17"/>
      <c r="B361" s="17" t="s">
        <v>410</v>
      </c>
    </row>
    <row r="362" spans="1:2">
      <c r="A362" s="17"/>
      <c r="B362" s="15" t="s">
        <v>411</v>
      </c>
    </row>
    <row r="363" spans="1:2">
      <c r="A363" s="17"/>
      <c r="B363" s="17" t="s">
        <v>412</v>
      </c>
    </row>
    <row r="364" spans="1:2">
      <c r="A364" s="17"/>
      <c r="B364" s="17" t="s">
        <v>413</v>
      </c>
    </row>
    <row r="365" spans="1:2">
      <c r="A365" s="17"/>
      <c r="B365" s="17" t="s">
        <v>414</v>
      </c>
    </row>
    <row r="366" spans="1:2">
      <c r="A366" s="17"/>
      <c r="B366" s="15" t="s">
        <v>199</v>
      </c>
    </row>
    <row r="367" spans="1:2">
      <c r="B367" s="17" t="s">
        <v>388</v>
      </c>
    </row>
    <row r="368" spans="1:2">
      <c r="A368" s="17"/>
      <c r="B368" s="17" t="s">
        <v>200</v>
      </c>
    </row>
    <row r="369" spans="1:8">
      <c r="A369" s="17"/>
    </row>
    <row r="370" spans="1:8">
      <c r="A370" s="17" t="s">
        <v>365</v>
      </c>
      <c r="B370" s="17" t="s">
        <v>365</v>
      </c>
    </row>
    <row r="371" spans="1:8">
      <c r="A371" s="17"/>
      <c r="B371" s="17" t="s">
        <v>103</v>
      </c>
    </row>
    <row r="372" spans="1:8">
      <c r="A372" s="17"/>
      <c r="B372" s="17"/>
    </row>
    <row r="373" spans="1:8">
      <c r="A373" s="17"/>
      <c r="B373" s="17"/>
    </row>
    <row r="374" spans="1:8">
      <c r="A374" s="17" t="s">
        <v>415</v>
      </c>
      <c r="B374" s="15" t="s">
        <v>22</v>
      </c>
      <c r="C374" s="15">
        <v>0</v>
      </c>
    </row>
    <row r="375" spans="1:8">
      <c r="A375" s="17"/>
      <c r="B375" s="17" t="s">
        <v>416</v>
      </c>
      <c r="C375" s="15">
        <v>5</v>
      </c>
    </row>
    <row r="376" spans="1:8">
      <c r="A376" s="17"/>
      <c r="B376" s="17" t="s">
        <v>417</v>
      </c>
      <c r="C376" s="15">
        <v>5</v>
      </c>
    </row>
    <row r="377" spans="1:8">
      <c r="A377" s="17"/>
      <c r="B377" s="17" t="s">
        <v>418</v>
      </c>
      <c r="C377" s="15">
        <v>5</v>
      </c>
    </row>
    <row r="378" spans="1:8">
      <c r="A378" s="17"/>
      <c r="B378" s="17"/>
    </row>
    <row r="379" spans="1:8">
      <c r="A379" s="17"/>
      <c r="B379" s="17"/>
    </row>
    <row r="380" spans="1:8">
      <c r="A380" s="15" t="s">
        <v>419</v>
      </c>
      <c r="B380" s="15" t="s">
        <v>420</v>
      </c>
      <c r="C380" s="15" t="s">
        <v>421</v>
      </c>
      <c r="D380" s="15" t="s">
        <v>422</v>
      </c>
      <c r="E380" s="15" t="s">
        <v>423</v>
      </c>
      <c r="F380" s="15" t="s">
        <v>424</v>
      </c>
      <c r="G380" s="15" t="s">
        <v>425</v>
      </c>
      <c r="H380" s="15" t="s">
        <v>426</v>
      </c>
    </row>
    <row r="381" spans="1:8">
      <c r="B381" s="77" t="s">
        <v>427</v>
      </c>
      <c r="C381" s="15" t="s">
        <v>427</v>
      </c>
      <c r="D381" s="15">
        <v>414690.36</v>
      </c>
      <c r="E381" s="15">
        <v>474227.45</v>
      </c>
      <c r="F381" s="15">
        <v>563046.41</v>
      </c>
      <c r="G381" s="15">
        <v>717624.69000000006</v>
      </c>
      <c r="H381" s="15">
        <v>717624.69000000006</v>
      </c>
    </row>
    <row r="382" spans="1:8">
      <c r="B382" s="77" t="s">
        <v>428</v>
      </c>
      <c r="C382" s="15" t="s">
        <v>428</v>
      </c>
      <c r="D382" s="15">
        <v>387605.48</v>
      </c>
      <c r="E382" s="15">
        <v>448728.77</v>
      </c>
      <c r="F382" s="15">
        <v>476790.09</v>
      </c>
      <c r="G382" s="15">
        <v>591594.92000000004</v>
      </c>
      <c r="H382" s="15">
        <v>634296.66</v>
      </c>
    </row>
    <row r="383" spans="1:8">
      <c r="B383" s="77" t="s">
        <v>429</v>
      </c>
      <c r="C383" s="15" t="s">
        <v>429</v>
      </c>
      <c r="D383" s="15">
        <v>373086.60000000003</v>
      </c>
      <c r="E383" s="15">
        <v>435186.33</v>
      </c>
      <c r="F383" s="15">
        <v>460929.12</v>
      </c>
      <c r="G383" s="15">
        <v>544989.48</v>
      </c>
      <c r="H383" s="15">
        <v>587691.22</v>
      </c>
    </row>
    <row r="384" spans="1:8">
      <c r="B384" s="77" t="s">
        <v>430</v>
      </c>
      <c r="C384" s="15" t="s">
        <v>430</v>
      </c>
      <c r="D384" s="15">
        <v>334533.7</v>
      </c>
      <c r="E384" s="15">
        <v>377356.98</v>
      </c>
      <c r="F384" s="15">
        <v>412981.59</v>
      </c>
      <c r="G384" s="15">
        <v>500702.57</v>
      </c>
      <c r="H384" s="15">
        <v>543403.28</v>
      </c>
    </row>
    <row r="385" spans="1:8">
      <c r="C385" s="15" t="s">
        <v>431</v>
      </c>
      <c r="D385" s="15">
        <v>0</v>
      </c>
      <c r="E385" s="15">
        <v>0</v>
      </c>
      <c r="F385" s="15">
        <v>0</v>
      </c>
      <c r="G385" s="15">
        <v>0</v>
      </c>
      <c r="H385" s="15">
        <v>0</v>
      </c>
    </row>
    <row r="387" spans="1:8">
      <c r="A387" s="15" t="s">
        <v>432</v>
      </c>
    </row>
    <row r="388" spans="1:8">
      <c r="A388" s="15" t="s">
        <v>433</v>
      </c>
      <c r="B388" s="15" t="s">
        <v>108</v>
      </c>
      <c r="C388" s="15">
        <v>0</v>
      </c>
    </row>
    <row r="389" spans="1:8">
      <c r="B389" s="15" t="s">
        <v>434</v>
      </c>
      <c r="C389" s="15">
        <v>5</v>
      </c>
    </row>
    <row r="390" spans="1:8">
      <c r="B390" s="15" t="s">
        <v>435</v>
      </c>
      <c r="C390" s="15">
        <v>5</v>
      </c>
    </row>
    <row r="393" spans="1:8">
      <c r="A393" s="15" t="s">
        <v>436</v>
      </c>
    </row>
    <row r="394" spans="1:8">
      <c r="A394" s="15" t="s">
        <v>437</v>
      </c>
      <c r="B394" s="15" t="s">
        <v>22</v>
      </c>
      <c r="C394" s="15">
        <v>0</v>
      </c>
    </row>
    <row r="395" spans="1:8">
      <c r="B395" s="15" t="s">
        <v>438</v>
      </c>
      <c r="C395" s="15">
        <v>2</v>
      </c>
    </row>
    <row r="398" spans="1:8">
      <c r="A398" s="15" t="s">
        <v>439</v>
      </c>
      <c r="B398" s="15" t="s">
        <v>420</v>
      </c>
      <c r="C398" s="15" t="s">
        <v>421</v>
      </c>
      <c r="D398" s="15" t="s">
        <v>422</v>
      </c>
      <c r="E398" s="15" t="s">
        <v>423</v>
      </c>
      <c r="F398" s="15" t="s">
        <v>424</v>
      </c>
      <c r="G398" s="15" t="s">
        <v>425</v>
      </c>
      <c r="H398" s="15" t="s">
        <v>426</v>
      </c>
    </row>
    <row r="399" spans="1:8">
      <c r="B399" s="15" t="s">
        <v>440</v>
      </c>
      <c r="C399" s="15" t="s">
        <v>440</v>
      </c>
      <c r="D399" s="15">
        <v>27640</v>
      </c>
      <c r="E399" s="15">
        <v>27640</v>
      </c>
      <c r="F399" s="15">
        <v>27640</v>
      </c>
      <c r="G399" s="15">
        <v>31000</v>
      </c>
      <c r="H399" s="15">
        <v>34500</v>
      </c>
    </row>
    <row r="400" spans="1:8">
      <c r="B400" s="15" t="s">
        <v>441</v>
      </c>
      <c r="C400" s="15" t="s">
        <v>441</v>
      </c>
      <c r="D400" s="15">
        <v>27640</v>
      </c>
      <c r="E400" s="15">
        <v>27640</v>
      </c>
      <c r="F400" s="15">
        <v>27640</v>
      </c>
      <c r="G400" s="15">
        <v>30000</v>
      </c>
      <c r="H400" s="15">
        <v>33000</v>
      </c>
    </row>
    <row r="401" spans="1:8">
      <c r="B401" s="15" t="s">
        <v>429</v>
      </c>
      <c r="C401" s="15" t="s">
        <v>429</v>
      </c>
      <c r="D401" s="15">
        <v>27640</v>
      </c>
      <c r="E401" s="15">
        <v>27640</v>
      </c>
      <c r="F401" s="15">
        <v>27640</v>
      </c>
      <c r="G401" s="15">
        <v>29500</v>
      </c>
      <c r="H401" s="15">
        <v>31000</v>
      </c>
    </row>
    <row r="402" spans="1:8">
      <c r="B402" s="15" t="s">
        <v>430</v>
      </c>
      <c r="C402" s="15" t="s">
        <v>430</v>
      </c>
      <c r="D402" s="15">
        <v>27640</v>
      </c>
      <c r="E402" s="15">
        <v>27640</v>
      </c>
      <c r="F402" s="15">
        <v>27640</v>
      </c>
      <c r="G402" s="15">
        <v>29500</v>
      </c>
      <c r="H402" s="15">
        <v>30000</v>
      </c>
    </row>
    <row r="403" spans="1:8">
      <c r="C403" s="15" t="s">
        <v>431</v>
      </c>
      <c r="D403" s="15">
        <v>0</v>
      </c>
      <c r="E403" s="15">
        <v>0</v>
      </c>
      <c r="F403" s="15">
        <v>0</v>
      </c>
      <c r="G403" s="15">
        <v>0</v>
      </c>
      <c r="H403" s="15">
        <v>0</v>
      </c>
    </row>
    <row r="405" spans="1:8">
      <c r="A405" s="15" t="s">
        <v>442</v>
      </c>
    </row>
    <row r="406" spans="1:8">
      <c r="A406" s="15" t="s">
        <v>443</v>
      </c>
      <c r="B406" s="15" t="s">
        <v>22</v>
      </c>
      <c r="C406" s="15">
        <v>0</v>
      </c>
    </row>
    <row r="407" spans="1:8">
      <c r="B407" s="15" t="s">
        <v>444</v>
      </c>
      <c r="C407" s="15">
        <v>2</v>
      </c>
    </row>
  </sheetData>
  <pageMargins left="0.75" right="0.75" top="1" bottom="1" header="0.5" footer="0.5"/>
  <pageSetup orientation="portrait" r:id="rId1"/>
  <headerFooter alignWithMargins="0"/>
  <tableParts count="17">
    <tablePart r:id="rId2"/>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CC1297-28E9-4B79-B90D-9B8AF7D62380}">
  <dimension ref="A1:C119"/>
  <sheetViews>
    <sheetView workbookViewId="0">
      <selection activeCell="C2" sqref="C2"/>
    </sheetView>
  </sheetViews>
  <sheetFormatPr defaultRowHeight="14.45"/>
  <cols>
    <col min="1" max="1" width="26.42578125" customWidth="1"/>
    <col min="2" max="2" width="29.7109375" customWidth="1"/>
    <col min="3" max="3" width="17.42578125" customWidth="1"/>
    <col min="4" max="4" width="29" customWidth="1"/>
  </cols>
  <sheetData>
    <row r="1" spans="1:3">
      <c r="A1" t="s">
        <v>445</v>
      </c>
      <c r="B1" t="s">
        <v>446</v>
      </c>
      <c r="C1" t="s">
        <v>447</v>
      </c>
    </row>
    <row r="2" spans="1:3">
      <c r="B2" t="s">
        <v>6</v>
      </c>
    </row>
    <row r="3" spans="1:3">
      <c r="B3" t="s">
        <v>139</v>
      </c>
      <c r="C3" t="s">
        <v>448</v>
      </c>
    </row>
    <row r="4" spans="1:3">
      <c r="B4" t="s">
        <v>140</v>
      </c>
      <c r="C4" t="s">
        <v>448</v>
      </c>
    </row>
    <row r="5" spans="1:3">
      <c r="B5" t="s">
        <v>141</v>
      </c>
      <c r="C5" t="s">
        <v>448</v>
      </c>
    </row>
    <row r="6" spans="1:3">
      <c r="B6" t="s">
        <v>142</v>
      </c>
      <c r="C6" t="s">
        <v>448</v>
      </c>
    </row>
    <row r="7" spans="1:3">
      <c r="B7" t="s">
        <v>143</v>
      </c>
      <c r="C7" t="s">
        <v>448</v>
      </c>
    </row>
    <row r="8" spans="1:3">
      <c r="B8" t="s">
        <v>144</v>
      </c>
      <c r="C8" t="s">
        <v>448</v>
      </c>
    </row>
    <row r="9" spans="1:3">
      <c r="B9" t="s">
        <v>145</v>
      </c>
      <c r="C9" t="s">
        <v>448</v>
      </c>
    </row>
    <row r="10" spans="1:3">
      <c r="B10" t="s">
        <v>146</v>
      </c>
      <c r="C10" t="s">
        <v>448</v>
      </c>
    </row>
    <row r="11" spans="1:3">
      <c r="B11" t="s">
        <v>147</v>
      </c>
      <c r="C11" t="s">
        <v>448</v>
      </c>
    </row>
    <row r="12" spans="1:3">
      <c r="B12" t="s">
        <v>148</v>
      </c>
      <c r="C12" t="s">
        <v>448</v>
      </c>
    </row>
    <row r="13" spans="1:3">
      <c r="B13" t="s">
        <v>149</v>
      </c>
      <c r="C13" t="s">
        <v>448</v>
      </c>
    </row>
    <row r="14" spans="1:3">
      <c r="B14" t="s">
        <v>150</v>
      </c>
      <c r="C14" t="s">
        <v>448</v>
      </c>
    </row>
    <row r="15" spans="1:3">
      <c r="B15" t="s">
        <v>151</v>
      </c>
      <c r="C15" t="s">
        <v>448</v>
      </c>
    </row>
    <row r="16" spans="1:3">
      <c r="B16" t="s">
        <v>152</v>
      </c>
      <c r="C16" t="s">
        <v>448</v>
      </c>
    </row>
    <row r="17" spans="2:3">
      <c r="B17" t="s">
        <v>153</v>
      </c>
      <c r="C17" t="s">
        <v>448</v>
      </c>
    </row>
    <row r="18" spans="2:3">
      <c r="B18" t="s">
        <v>154</v>
      </c>
      <c r="C18" t="s">
        <v>448</v>
      </c>
    </row>
    <row r="19" spans="2:3">
      <c r="B19" t="s">
        <v>155</v>
      </c>
      <c r="C19" t="s">
        <v>448</v>
      </c>
    </row>
    <row r="20" spans="2:3">
      <c r="B20" t="s">
        <v>179</v>
      </c>
      <c r="C20" t="s">
        <v>449</v>
      </c>
    </row>
    <row r="21" spans="2:3">
      <c r="B21" t="s">
        <v>180</v>
      </c>
      <c r="C21" t="s">
        <v>449</v>
      </c>
    </row>
    <row r="22" spans="2:3">
      <c r="B22" t="s">
        <v>181</v>
      </c>
      <c r="C22" t="s">
        <v>449</v>
      </c>
    </row>
    <row r="23" spans="2:3">
      <c r="B23" t="s">
        <v>182</v>
      </c>
      <c r="C23" t="s">
        <v>449</v>
      </c>
    </row>
    <row r="24" spans="2:3">
      <c r="B24" t="s">
        <v>183</v>
      </c>
      <c r="C24" t="s">
        <v>449</v>
      </c>
    </row>
    <row r="25" spans="2:3">
      <c r="B25" t="s">
        <v>184</v>
      </c>
      <c r="C25" t="s">
        <v>449</v>
      </c>
    </row>
    <row r="26" spans="2:3">
      <c r="B26" t="s">
        <v>185</v>
      </c>
      <c r="C26" t="s">
        <v>449</v>
      </c>
    </row>
    <row r="27" spans="2:3">
      <c r="B27" t="s">
        <v>186</v>
      </c>
      <c r="C27" t="s">
        <v>449</v>
      </c>
    </row>
    <row r="28" spans="2:3">
      <c r="B28" t="s">
        <v>187</v>
      </c>
      <c r="C28" t="s">
        <v>449</v>
      </c>
    </row>
    <row r="29" spans="2:3">
      <c r="B29" t="s">
        <v>188</v>
      </c>
      <c r="C29" t="s">
        <v>449</v>
      </c>
    </row>
    <row r="30" spans="2:3">
      <c r="B30" t="s">
        <v>189</v>
      </c>
      <c r="C30" t="s">
        <v>449</v>
      </c>
    </row>
    <row r="31" spans="2:3">
      <c r="B31" t="s">
        <v>190</v>
      </c>
      <c r="C31" t="s">
        <v>449</v>
      </c>
    </row>
    <row r="32" spans="2:3">
      <c r="B32" t="s">
        <v>191</v>
      </c>
      <c r="C32" t="s">
        <v>449</v>
      </c>
    </row>
    <row r="33" spans="1:3">
      <c r="B33" t="s">
        <v>192</v>
      </c>
      <c r="C33" t="s">
        <v>449</v>
      </c>
    </row>
    <row r="34" spans="1:3">
      <c r="B34" t="s">
        <v>193</v>
      </c>
      <c r="C34" t="s">
        <v>449</v>
      </c>
    </row>
    <row r="35" spans="1:3">
      <c r="B35" t="s">
        <v>194</v>
      </c>
      <c r="C35" t="s">
        <v>449</v>
      </c>
    </row>
    <row r="36" spans="1:3">
      <c r="B36" t="s">
        <v>195</v>
      </c>
      <c r="C36" t="s">
        <v>449</v>
      </c>
    </row>
    <row r="37" spans="1:3">
      <c r="B37" t="s">
        <v>196</v>
      </c>
      <c r="C37" t="s">
        <v>449</v>
      </c>
    </row>
    <row r="38" spans="1:3">
      <c r="B38" t="s">
        <v>197</v>
      </c>
      <c r="C38" t="s">
        <v>449</v>
      </c>
    </row>
    <row r="39" spans="1:3">
      <c r="B39" t="s">
        <v>198</v>
      </c>
      <c r="C39" t="s">
        <v>449</v>
      </c>
    </row>
    <row r="40" spans="1:3">
      <c r="B40" t="s">
        <v>199</v>
      </c>
      <c r="C40" t="s">
        <v>449</v>
      </c>
    </row>
    <row r="41" spans="1:3">
      <c r="B41" t="s">
        <v>200</v>
      </c>
      <c r="C41" t="s">
        <v>449</v>
      </c>
    </row>
    <row r="43" spans="1:3">
      <c r="A43" t="s">
        <v>448</v>
      </c>
      <c r="B43" t="s">
        <v>448</v>
      </c>
    </row>
    <row r="44" spans="1:3">
      <c r="B44" t="s">
        <v>8</v>
      </c>
    </row>
    <row r="45" spans="1:3">
      <c r="B45" t="s">
        <v>450</v>
      </c>
    </row>
    <row r="46" spans="1:3">
      <c r="B46" t="s">
        <v>451</v>
      </c>
    </row>
    <row r="47" spans="1:3">
      <c r="B47" t="s">
        <v>452</v>
      </c>
    </row>
    <row r="48" spans="1:3">
      <c r="B48" t="s">
        <v>453</v>
      </c>
    </row>
    <row r="49" spans="1:2">
      <c r="B49" t="s">
        <v>454</v>
      </c>
    </row>
    <row r="50" spans="1:2">
      <c r="B50" t="s">
        <v>455</v>
      </c>
    </row>
    <row r="51" spans="1:2">
      <c r="B51" t="s">
        <v>456</v>
      </c>
    </row>
    <row r="52" spans="1:2">
      <c r="B52" t="s">
        <v>457</v>
      </c>
    </row>
    <row r="53" spans="1:2">
      <c r="B53" t="s">
        <v>458</v>
      </c>
    </row>
    <row r="54" spans="1:2">
      <c r="B54" t="s">
        <v>459</v>
      </c>
    </row>
    <row r="55" spans="1:2">
      <c r="B55" t="s">
        <v>460</v>
      </c>
    </row>
    <row r="56" spans="1:2">
      <c r="B56" t="s">
        <v>461</v>
      </c>
    </row>
    <row r="57" spans="1:2">
      <c r="B57" t="s">
        <v>462</v>
      </c>
    </row>
    <row r="58" spans="1:2">
      <c r="B58" t="s">
        <v>463</v>
      </c>
    </row>
    <row r="59" spans="1:2">
      <c r="B59" t="s">
        <v>464</v>
      </c>
    </row>
    <row r="60" spans="1:2">
      <c r="B60" t="s">
        <v>465</v>
      </c>
    </row>
    <row r="61" spans="1:2">
      <c r="B61" t="s">
        <v>466</v>
      </c>
    </row>
    <row r="63" spans="1:2">
      <c r="A63" t="s">
        <v>449</v>
      </c>
      <c r="B63" t="s">
        <v>449</v>
      </c>
    </row>
    <row r="64" spans="1:2">
      <c r="B64" t="s">
        <v>8</v>
      </c>
    </row>
    <row r="65" spans="2:2">
      <c r="B65" t="s">
        <v>467</v>
      </c>
    </row>
    <row r="66" spans="2:2">
      <c r="B66" t="s">
        <v>468</v>
      </c>
    </row>
    <row r="67" spans="2:2">
      <c r="B67" t="s">
        <v>469</v>
      </c>
    </row>
    <row r="68" spans="2:2">
      <c r="B68" t="s">
        <v>470</v>
      </c>
    </row>
    <row r="69" spans="2:2">
      <c r="B69" t="s">
        <v>471</v>
      </c>
    </row>
    <row r="70" spans="2:2">
      <c r="B70" t="s">
        <v>472</v>
      </c>
    </row>
    <row r="71" spans="2:2">
      <c r="B71" t="s">
        <v>473</v>
      </c>
    </row>
    <row r="72" spans="2:2">
      <c r="B72" t="s">
        <v>474</v>
      </c>
    </row>
    <row r="73" spans="2:2">
      <c r="B73" t="s">
        <v>475</v>
      </c>
    </row>
    <row r="74" spans="2:2">
      <c r="B74" t="s">
        <v>476</v>
      </c>
    </row>
    <row r="75" spans="2:2">
      <c r="B75" t="s">
        <v>477</v>
      </c>
    </row>
    <row r="76" spans="2:2">
      <c r="B76" t="s">
        <v>478</v>
      </c>
    </row>
    <row r="77" spans="2:2">
      <c r="B77" t="s">
        <v>479</v>
      </c>
    </row>
    <row r="78" spans="2:2">
      <c r="B78" t="s">
        <v>480</v>
      </c>
    </row>
    <row r="79" spans="2:2">
      <c r="B79" t="s">
        <v>481</v>
      </c>
    </row>
    <row r="80" spans="2:2">
      <c r="B80" t="s">
        <v>482</v>
      </c>
    </row>
    <row r="81" spans="1:3">
      <c r="B81" t="s">
        <v>483</v>
      </c>
    </row>
    <row r="83" spans="1:3">
      <c r="A83" t="s">
        <v>484</v>
      </c>
      <c r="B83" t="s">
        <v>485</v>
      </c>
      <c r="C83" t="s">
        <v>224</v>
      </c>
    </row>
    <row r="84" spans="1:3">
      <c r="B84" t="s">
        <v>8</v>
      </c>
      <c r="C84">
        <v>0</v>
      </c>
    </row>
    <row r="85" spans="1:3">
      <c r="A85" t="s">
        <v>486</v>
      </c>
      <c r="B85" t="s">
        <v>467</v>
      </c>
      <c r="C85">
        <v>0</v>
      </c>
    </row>
    <row r="86" spans="1:3">
      <c r="B86" t="s">
        <v>468</v>
      </c>
      <c r="C86">
        <v>0</v>
      </c>
    </row>
    <row r="87" spans="1:3">
      <c r="B87" t="s">
        <v>469</v>
      </c>
      <c r="C87">
        <v>0</v>
      </c>
    </row>
    <row r="88" spans="1:3">
      <c r="B88" t="s">
        <v>470</v>
      </c>
      <c r="C88">
        <v>60</v>
      </c>
    </row>
    <row r="89" spans="1:3">
      <c r="B89" t="s">
        <v>471</v>
      </c>
      <c r="C89">
        <v>0</v>
      </c>
    </row>
    <row r="90" spans="1:3">
      <c r="B90" t="s">
        <v>472</v>
      </c>
      <c r="C90">
        <v>60</v>
      </c>
    </row>
    <row r="91" spans="1:3">
      <c r="B91" t="s">
        <v>473</v>
      </c>
      <c r="C91">
        <v>60</v>
      </c>
    </row>
    <row r="92" spans="1:3">
      <c r="B92" t="s">
        <v>474</v>
      </c>
      <c r="C92">
        <v>58</v>
      </c>
    </row>
    <row r="93" spans="1:3">
      <c r="B93" t="s">
        <v>475</v>
      </c>
      <c r="C93">
        <v>58</v>
      </c>
    </row>
    <row r="94" spans="1:3">
      <c r="B94" t="s">
        <v>476</v>
      </c>
      <c r="C94">
        <v>58</v>
      </c>
    </row>
    <row r="95" spans="1:3">
      <c r="B95" t="s">
        <v>477</v>
      </c>
      <c r="C95">
        <v>58</v>
      </c>
    </row>
    <row r="96" spans="1:3">
      <c r="B96" t="s">
        <v>478</v>
      </c>
      <c r="C96">
        <v>56</v>
      </c>
    </row>
    <row r="97" spans="2:3">
      <c r="B97" t="s">
        <v>479</v>
      </c>
      <c r="C97">
        <v>56</v>
      </c>
    </row>
    <row r="98" spans="2:3">
      <c r="B98" t="s">
        <v>480</v>
      </c>
      <c r="C98">
        <v>56</v>
      </c>
    </row>
    <row r="99" spans="2:3">
      <c r="B99" t="s">
        <v>481</v>
      </c>
      <c r="C99">
        <v>56</v>
      </c>
    </row>
    <row r="100" spans="2:3">
      <c r="B100" t="s">
        <v>482</v>
      </c>
      <c r="C100">
        <v>56</v>
      </c>
    </row>
    <row r="101" spans="2:3">
      <c r="B101" t="s">
        <v>483</v>
      </c>
      <c r="C101">
        <v>56</v>
      </c>
    </row>
    <row r="102" spans="2:3">
      <c r="B102" t="s">
        <v>8</v>
      </c>
      <c r="C102">
        <v>0</v>
      </c>
    </row>
    <row r="103" spans="2:3">
      <c r="B103" t="s">
        <v>450</v>
      </c>
      <c r="C103">
        <v>60</v>
      </c>
    </row>
    <row r="104" spans="2:3">
      <c r="B104" t="s">
        <v>451</v>
      </c>
      <c r="C104">
        <v>60</v>
      </c>
    </row>
    <row r="105" spans="2:3">
      <c r="B105" t="s">
        <v>452</v>
      </c>
      <c r="C105">
        <v>58</v>
      </c>
    </row>
    <row r="106" spans="2:3">
      <c r="B106" t="s">
        <v>453</v>
      </c>
      <c r="C106">
        <v>56</v>
      </c>
    </row>
    <row r="107" spans="2:3">
      <c r="B107" t="s">
        <v>454</v>
      </c>
      <c r="C107">
        <v>56</v>
      </c>
    </row>
    <row r="108" spans="2:3">
      <c r="B108" t="s">
        <v>455</v>
      </c>
      <c r="C108">
        <v>0</v>
      </c>
    </row>
    <row r="109" spans="2:3">
      <c r="B109" t="s">
        <v>456</v>
      </c>
      <c r="C109">
        <v>54</v>
      </c>
    </row>
    <row r="110" spans="2:3">
      <c r="B110" t="s">
        <v>457</v>
      </c>
      <c r="C110">
        <v>0</v>
      </c>
    </row>
    <row r="111" spans="2:3">
      <c r="B111" t="s">
        <v>458</v>
      </c>
      <c r="C111">
        <v>56</v>
      </c>
    </row>
    <row r="112" spans="2:3">
      <c r="B112" t="s">
        <v>459</v>
      </c>
      <c r="C112">
        <v>0</v>
      </c>
    </row>
    <row r="113" spans="2:3">
      <c r="B113" t="s">
        <v>460</v>
      </c>
      <c r="C113">
        <v>54</v>
      </c>
    </row>
    <row r="114" spans="2:3">
      <c r="B114" t="s">
        <v>461</v>
      </c>
      <c r="C114">
        <v>0</v>
      </c>
    </row>
    <row r="115" spans="2:3">
      <c r="B115" t="s">
        <v>462</v>
      </c>
      <c r="C115">
        <v>0</v>
      </c>
    </row>
    <row r="116" spans="2:3">
      <c r="B116" t="s">
        <v>463</v>
      </c>
      <c r="C116">
        <v>54</v>
      </c>
    </row>
    <row r="117" spans="2:3">
      <c r="B117" t="s">
        <v>464</v>
      </c>
      <c r="C117">
        <v>54</v>
      </c>
    </row>
    <row r="118" spans="2:3">
      <c r="B118" t="s">
        <v>465</v>
      </c>
      <c r="C118">
        <v>0</v>
      </c>
    </row>
    <row r="119" spans="2:3">
      <c r="B119" t="s">
        <v>466</v>
      </c>
      <c r="C119">
        <v>54</v>
      </c>
    </row>
  </sheetData>
  <pageMargins left="0.7" right="0.7" top="0.75" bottom="0.75" header="0.3" footer="0.3"/>
  <tableParts count="4">
    <tablePart r:id="rId1"/>
    <tablePart r:id="rId2"/>
    <tablePart r:id="rId3"/>
    <tablePart r:id="rId4"/>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T201"/>
  <sheetViews>
    <sheetView showGridLines="0" topLeftCell="A6" zoomScale="85" zoomScaleNormal="85" workbookViewId="0">
      <selection activeCell="E26" sqref="E26"/>
    </sheetView>
  </sheetViews>
  <sheetFormatPr defaultColWidth="9.140625" defaultRowHeight="12.75" customHeight="1"/>
  <cols>
    <col min="1" max="1" width="3.5703125" style="162" customWidth="1"/>
    <col min="2" max="2" width="12.85546875" style="162" customWidth="1"/>
    <col min="3" max="3" width="11.7109375" style="162" customWidth="1"/>
    <col min="4" max="4" width="10.85546875" style="162" customWidth="1"/>
    <col min="5" max="5" width="13" style="162" customWidth="1"/>
    <col min="6" max="6" width="13.85546875" style="162" customWidth="1"/>
    <col min="7" max="7" width="13.28515625" style="162" customWidth="1"/>
    <col min="8" max="8" width="14.140625" style="162" customWidth="1"/>
    <col min="9" max="9" width="15.7109375" style="162" customWidth="1"/>
    <col min="10" max="10" width="16.85546875" style="162" customWidth="1"/>
    <col min="11" max="11" width="15.7109375" style="162" customWidth="1"/>
    <col min="12" max="12" width="3.28515625" style="178" customWidth="1"/>
    <col min="13" max="13" width="4" style="162" customWidth="1"/>
    <col min="14" max="14" width="3.7109375" style="162" customWidth="1"/>
    <col min="15" max="16384" width="9.140625" style="162"/>
  </cols>
  <sheetData>
    <row r="1" spans="1:20" ht="31.5" customHeight="1" thickBot="1">
      <c r="A1" s="159"/>
      <c r="B1" s="600" t="s">
        <v>487</v>
      </c>
      <c r="C1" s="668"/>
      <c r="D1" s="668"/>
      <c r="E1" s="668"/>
      <c r="F1" s="668"/>
      <c r="G1" s="668"/>
      <c r="H1" s="668"/>
      <c r="I1" s="668"/>
      <c r="J1" s="668"/>
      <c r="K1" s="668"/>
      <c r="L1" s="160"/>
      <c r="M1" s="159"/>
      <c r="N1" s="159"/>
      <c r="O1" s="161"/>
      <c r="P1" s="161"/>
      <c r="Q1" s="161"/>
      <c r="R1" s="161"/>
      <c r="S1" s="161"/>
      <c r="T1" s="161"/>
    </row>
    <row r="2" spans="1:20" s="163" customFormat="1" ht="18.75" customHeight="1">
      <c r="B2" s="189" t="s">
        <v>488</v>
      </c>
      <c r="C2" s="164"/>
      <c r="D2" s="164"/>
      <c r="E2" s="164"/>
      <c r="F2" s="164"/>
      <c r="G2" s="164"/>
      <c r="H2" s="164"/>
      <c r="I2" s="164"/>
      <c r="J2" s="164"/>
      <c r="K2" s="164"/>
      <c r="L2" s="165"/>
    </row>
    <row r="3" spans="1:20" s="163" customFormat="1" ht="134.25" customHeight="1" thickBot="1">
      <c r="B3" s="658" t="s">
        <v>489</v>
      </c>
      <c r="C3" s="659"/>
      <c r="D3" s="659"/>
      <c r="E3" s="659"/>
      <c r="F3" s="659"/>
      <c r="G3" s="659"/>
      <c r="H3" s="659"/>
      <c r="I3" s="659"/>
      <c r="J3" s="659"/>
      <c r="K3" s="659"/>
      <c r="L3" s="166"/>
      <c r="M3" s="167"/>
      <c r="N3" s="167"/>
      <c r="O3" s="168"/>
      <c r="P3" s="168"/>
      <c r="Q3" s="168"/>
      <c r="R3" s="168"/>
      <c r="S3" s="168"/>
      <c r="T3" s="168"/>
    </row>
    <row r="4" spans="1:20" ht="15" customHeight="1" thickBot="1">
      <c r="A4" s="159"/>
      <c r="B4" s="169"/>
      <c r="C4" s="169"/>
      <c r="D4" s="169"/>
      <c r="E4" s="169"/>
      <c r="F4" s="169"/>
      <c r="G4" s="169"/>
      <c r="H4" s="169"/>
      <c r="I4" s="169"/>
      <c r="J4" s="169"/>
      <c r="K4" s="169"/>
      <c r="L4" s="160"/>
      <c r="M4" s="159"/>
      <c r="N4" s="159"/>
      <c r="O4" s="161"/>
      <c r="P4" s="161"/>
      <c r="Q4" s="161"/>
      <c r="R4" s="161"/>
      <c r="S4" s="161"/>
      <c r="T4" s="161"/>
    </row>
    <row r="5" spans="1:20" s="170" customFormat="1" ht="15" customHeight="1">
      <c r="B5" s="669" t="s">
        <v>490</v>
      </c>
      <c r="C5" s="660" t="s">
        <v>491</v>
      </c>
      <c r="D5" s="660" t="s">
        <v>492</v>
      </c>
      <c r="E5" s="660" t="s">
        <v>493</v>
      </c>
      <c r="F5" s="660" t="s">
        <v>494</v>
      </c>
      <c r="G5" s="660" t="s">
        <v>495</v>
      </c>
      <c r="H5" s="660" t="s">
        <v>496</v>
      </c>
      <c r="I5" s="660" t="s">
        <v>497</v>
      </c>
      <c r="J5" s="660" t="s">
        <v>498</v>
      </c>
      <c r="K5" s="663" t="s">
        <v>499</v>
      </c>
      <c r="L5" s="171"/>
      <c r="M5" s="159"/>
    </row>
    <row r="6" spans="1:20" s="170" customFormat="1" ht="67.5" customHeight="1">
      <c r="B6" s="670"/>
      <c r="C6" s="661"/>
      <c r="D6" s="661"/>
      <c r="E6" s="661"/>
      <c r="F6" s="661"/>
      <c r="G6" s="661"/>
      <c r="H6" s="661"/>
      <c r="I6" s="661"/>
      <c r="J6" s="661"/>
      <c r="K6" s="664"/>
      <c r="L6" s="171"/>
      <c r="M6" s="159"/>
    </row>
    <row r="7" spans="1:20" s="170" customFormat="1" ht="24" customHeight="1">
      <c r="B7" s="671"/>
      <c r="C7" s="662"/>
      <c r="D7" s="662"/>
      <c r="E7" s="662"/>
      <c r="F7" s="662"/>
      <c r="G7" s="662"/>
      <c r="H7" s="662"/>
      <c r="I7" s="662"/>
      <c r="J7" s="662"/>
      <c r="K7" s="665"/>
      <c r="L7" s="171"/>
      <c r="M7" s="159"/>
    </row>
    <row r="8" spans="1:20" s="170" customFormat="1" ht="24" customHeight="1">
      <c r="B8" s="3"/>
      <c r="C8" s="4"/>
      <c r="D8" s="5"/>
      <c r="E8" s="5"/>
      <c r="F8" s="5"/>
      <c r="G8" s="5"/>
      <c r="H8" s="190">
        <f>F8-G8</f>
        <v>0</v>
      </c>
      <c r="I8" s="11">
        <v>0</v>
      </c>
      <c r="J8" s="192">
        <f>MIN(H8:I8)</f>
        <v>0</v>
      </c>
      <c r="K8" s="194">
        <f>D8*J8*12</f>
        <v>0</v>
      </c>
      <c r="L8" s="171"/>
      <c r="M8" s="159"/>
    </row>
    <row r="9" spans="1:20" s="170" customFormat="1" ht="24" customHeight="1">
      <c r="B9" s="3"/>
      <c r="C9" s="4"/>
      <c r="D9" s="5"/>
      <c r="E9" s="5"/>
      <c r="F9" s="5"/>
      <c r="G9" s="5"/>
      <c r="H9" s="190">
        <f t="shared" ref="H9:H15" si="0">F9-G9</f>
        <v>0</v>
      </c>
      <c r="I9" s="11">
        <v>0</v>
      </c>
      <c r="J9" s="192">
        <f t="shared" ref="J9:J14" si="1">MIN(H9:I9)</f>
        <v>0</v>
      </c>
      <c r="K9" s="194">
        <f t="shared" ref="K9:K15" si="2">D9*J9*12</f>
        <v>0</v>
      </c>
      <c r="L9" s="171"/>
      <c r="M9" s="159"/>
    </row>
    <row r="10" spans="1:20" s="170" customFormat="1" ht="24" customHeight="1">
      <c r="B10" s="3"/>
      <c r="C10" s="4"/>
      <c r="D10" s="5"/>
      <c r="E10" s="5"/>
      <c r="F10" s="5"/>
      <c r="G10" s="5"/>
      <c r="H10" s="190">
        <f t="shared" si="0"/>
        <v>0</v>
      </c>
      <c r="I10" s="11">
        <v>0</v>
      </c>
      <c r="J10" s="192">
        <f t="shared" si="1"/>
        <v>0</v>
      </c>
      <c r="K10" s="194">
        <f t="shared" si="2"/>
        <v>0</v>
      </c>
      <c r="L10" s="171"/>
      <c r="M10" s="159"/>
    </row>
    <row r="11" spans="1:20" s="170" customFormat="1" ht="24" customHeight="1">
      <c r="B11" s="3"/>
      <c r="C11" s="4"/>
      <c r="D11" s="5"/>
      <c r="E11" s="5"/>
      <c r="F11" s="5"/>
      <c r="G11" s="5"/>
      <c r="H11" s="190">
        <f t="shared" si="0"/>
        <v>0</v>
      </c>
      <c r="I11" s="11">
        <v>0</v>
      </c>
      <c r="J11" s="192">
        <f t="shared" si="1"/>
        <v>0</v>
      </c>
      <c r="K11" s="194">
        <f t="shared" si="2"/>
        <v>0</v>
      </c>
      <c r="L11" s="171"/>
      <c r="M11" s="159"/>
    </row>
    <row r="12" spans="1:20" s="170" customFormat="1" ht="24" customHeight="1">
      <c r="B12" s="6"/>
      <c r="C12" s="7"/>
      <c r="D12" s="8"/>
      <c r="E12" s="5"/>
      <c r="F12" s="5"/>
      <c r="G12" s="5"/>
      <c r="H12" s="190">
        <f t="shared" si="0"/>
        <v>0</v>
      </c>
      <c r="I12" s="12">
        <v>0</v>
      </c>
      <c r="J12" s="192">
        <f t="shared" si="1"/>
        <v>0</v>
      </c>
      <c r="K12" s="194">
        <f t="shared" si="2"/>
        <v>0</v>
      </c>
      <c r="L12" s="171"/>
      <c r="M12" s="159"/>
    </row>
    <row r="13" spans="1:20" s="170" customFormat="1" ht="24" customHeight="1">
      <c r="B13" s="6"/>
      <c r="C13" s="7"/>
      <c r="D13" s="8"/>
      <c r="E13" s="5"/>
      <c r="F13" s="5"/>
      <c r="G13" s="5"/>
      <c r="H13" s="190">
        <f t="shared" si="0"/>
        <v>0</v>
      </c>
      <c r="I13" s="12">
        <v>0</v>
      </c>
      <c r="J13" s="192">
        <f t="shared" si="1"/>
        <v>0</v>
      </c>
      <c r="K13" s="194">
        <f t="shared" si="2"/>
        <v>0</v>
      </c>
      <c r="L13" s="171"/>
      <c r="M13" s="159"/>
    </row>
    <row r="14" spans="1:20" s="170" customFormat="1" ht="24" customHeight="1">
      <c r="B14" s="6"/>
      <c r="C14" s="7"/>
      <c r="D14" s="8"/>
      <c r="E14" s="5"/>
      <c r="F14" s="5"/>
      <c r="G14" s="5"/>
      <c r="H14" s="190">
        <f t="shared" si="0"/>
        <v>0</v>
      </c>
      <c r="I14" s="12">
        <v>0</v>
      </c>
      <c r="J14" s="192">
        <f t="shared" si="1"/>
        <v>0</v>
      </c>
      <c r="K14" s="194">
        <f t="shared" si="2"/>
        <v>0</v>
      </c>
      <c r="L14" s="171"/>
      <c r="M14" s="159"/>
    </row>
    <row r="15" spans="1:20" s="170" customFormat="1" ht="24" customHeight="1" thickBot="1">
      <c r="B15" s="6"/>
      <c r="C15" s="9"/>
      <c r="D15" s="10"/>
      <c r="E15" s="10"/>
      <c r="F15" s="10"/>
      <c r="G15" s="10"/>
      <c r="H15" s="191">
        <f t="shared" si="0"/>
        <v>0</v>
      </c>
      <c r="I15" s="13">
        <v>0</v>
      </c>
      <c r="J15" s="193">
        <f>MIN(H15:I15)</f>
        <v>0</v>
      </c>
      <c r="K15" s="195">
        <f t="shared" si="2"/>
        <v>0</v>
      </c>
      <c r="L15" s="171"/>
      <c r="M15" s="159"/>
    </row>
    <row r="16" spans="1:20" s="172" customFormat="1" ht="15" customHeight="1" thickBot="1">
      <c r="B16" s="666" t="s">
        <v>500</v>
      </c>
      <c r="C16" s="667"/>
      <c r="D16" s="198">
        <f>SUM(D8:D15)</f>
        <v>0</v>
      </c>
      <c r="E16" s="173"/>
      <c r="F16" s="173"/>
      <c r="G16" s="173"/>
      <c r="H16" s="173"/>
      <c r="I16" s="173"/>
      <c r="J16" s="174"/>
      <c r="K16" s="196">
        <f>SUM(K8:K15)</f>
        <v>0</v>
      </c>
      <c r="L16" s="175"/>
      <c r="M16" s="159"/>
    </row>
    <row r="17" spans="1:13" s="172" customFormat="1" ht="15" customHeight="1">
      <c r="B17" s="162"/>
      <c r="H17" s="176"/>
      <c r="L17" s="175"/>
      <c r="M17" s="159"/>
    </row>
    <row r="18" spans="1:13" s="172" customFormat="1" ht="15" customHeight="1">
      <c r="B18" s="197" t="s">
        <v>501</v>
      </c>
      <c r="G18" s="656" t="s">
        <v>502</v>
      </c>
      <c r="H18" s="657"/>
      <c r="I18" s="657"/>
      <c r="L18" s="175"/>
      <c r="M18" s="159"/>
    </row>
    <row r="19" spans="1:13" s="172" customFormat="1" ht="15" customHeight="1">
      <c r="F19" s="177"/>
      <c r="L19" s="175"/>
      <c r="M19" s="159"/>
    </row>
    <row r="20" spans="1:13" ht="12.75" customHeight="1">
      <c r="B20" s="172"/>
      <c r="C20" s="172"/>
      <c r="D20" s="172"/>
      <c r="E20" s="172"/>
      <c r="F20" s="172"/>
      <c r="G20" s="172"/>
      <c r="H20" s="172"/>
      <c r="I20" s="172"/>
      <c r="J20" s="172"/>
      <c r="K20" s="172"/>
    </row>
    <row r="31" spans="1:13" ht="12.75" customHeight="1">
      <c r="A31" s="179"/>
    </row>
    <row r="32" spans="1:13" ht="12.75" customHeight="1">
      <c r="B32" s="179"/>
      <c r="C32" s="179"/>
      <c r="D32" s="179"/>
      <c r="E32" s="179"/>
      <c r="F32" s="179"/>
      <c r="G32" s="179"/>
      <c r="H32" s="179"/>
      <c r="I32" s="179"/>
    </row>
    <row r="50" spans="1:10" ht="12.75" customHeight="1">
      <c r="A50" s="180"/>
    </row>
    <row r="51" spans="1:10" ht="12.75" customHeight="1">
      <c r="A51" s="181"/>
      <c r="B51" s="180"/>
      <c r="C51" s="180"/>
      <c r="D51" s="180"/>
      <c r="E51" s="180"/>
      <c r="F51" s="180"/>
      <c r="G51" s="180"/>
      <c r="H51" s="180"/>
      <c r="I51" s="180"/>
      <c r="J51" s="180"/>
    </row>
    <row r="52" spans="1:10" ht="12.75" customHeight="1">
      <c r="A52" s="181"/>
      <c r="B52" s="181"/>
      <c r="C52" s="181"/>
      <c r="D52" s="181"/>
      <c r="E52" s="181"/>
      <c r="F52" s="181"/>
      <c r="G52" s="181"/>
      <c r="H52" s="181"/>
      <c r="I52" s="181"/>
      <c r="J52" s="181"/>
    </row>
    <row r="53" spans="1:10" ht="12.75" customHeight="1">
      <c r="A53" s="181"/>
      <c r="B53" s="181"/>
      <c r="C53" s="181"/>
      <c r="D53" s="181"/>
      <c r="E53" s="181"/>
      <c r="F53" s="181"/>
      <c r="G53" s="181"/>
      <c r="H53" s="181"/>
      <c r="I53" s="181"/>
      <c r="J53" s="181"/>
    </row>
    <row r="54" spans="1:10" ht="12.75" customHeight="1">
      <c r="A54" s="181"/>
      <c r="B54" s="181"/>
      <c r="C54" s="181"/>
      <c r="D54" s="181"/>
      <c r="E54" s="181"/>
      <c r="F54" s="181"/>
      <c r="G54" s="181"/>
      <c r="H54" s="181"/>
      <c r="I54" s="181"/>
      <c r="J54" s="181"/>
    </row>
    <row r="55" spans="1:10" ht="12.75" customHeight="1">
      <c r="A55" s="181"/>
      <c r="B55" s="181"/>
      <c r="C55" s="181"/>
      <c r="D55" s="181"/>
      <c r="E55" s="181"/>
      <c r="F55" s="181"/>
      <c r="G55" s="181"/>
      <c r="H55" s="181"/>
      <c r="I55" s="181"/>
      <c r="J55" s="181"/>
    </row>
    <row r="56" spans="1:10" ht="12.75" customHeight="1">
      <c r="A56" s="181"/>
      <c r="B56" s="181"/>
      <c r="C56" s="181"/>
      <c r="D56" s="181"/>
      <c r="E56" s="181"/>
      <c r="F56" s="181"/>
      <c r="G56" s="181"/>
      <c r="H56" s="181"/>
      <c r="I56" s="181"/>
      <c r="J56" s="181"/>
    </row>
    <row r="57" spans="1:10" ht="12.75" customHeight="1">
      <c r="A57" s="182"/>
      <c r="B57" s="181"/>
      <c r="C57" s="181"/>
      <c r="D57" s="181"/>
      <c r="E57" s="181"/>
      <c r="F57" s="181"/>
      <c r="G57" s="181"/>
      <c r="H57" s="181"/>
      <c r="I57" s="181"/>
      <c r="J57" s="181"/>
    </row>
    <row r="58" spans="1:10" ht="12.75" customHeight="1">
      <c r="A58" s="182"/>
      <c r="B58" s="182"/>
      <c r="C58" s="182"/>
      <c r="D58" s="182"/>
      <c r="E58" s="182"/>
      <c r="F58" s="182"/>
      <c r="G58" s="182"/>
      <c r="H58" s="182"/>
      <c r="I58" s="182"/>
      <c r="J58" s="182"/>
    </row>
    <row r="59" spans="1:10" ht="12.75" customHeight="1">
      <c r="B59" s="182"/>
      <c r="C59" s="182"/>
      <c r="D59" s="182"/>
      <c r="E59" s="182"/>
      <c r="F59" s="182"/>
      <c r="G59" s="182"/>
      <c r="H59" s="182"/>
      <c r="I59" s="182"/>
      <c r="J59" s="182"/>
    </row>
    <row r="62" spans="1:10" ht="12.75" customHeight="1">
      <c r="A62" s="180"/>
    </row>
    <row r="63" spans="1:10" ht="12.75" customHeight="1">
      <c r="A63" s="181"/>
      <c r="B63" s="180"/>
      <c r="C63" s="180"/>
      <c r="D63" s="180"/>
      <c r="E63" s="180"/>
      <c r="F63" s="180"/>
      <c r="G63" s="180"/>
      <c r="H63" s="180"/>
      <c r="I63" s="180"/>
      <c r="J63" s="180"/>
    </row>
    <row r="64" spans="1:10" ht="12.75" customHeight="1">
      <c r="A64" s="181"/>
      <c r="B64" s="181"/>
      <c r="C64" s="181"/>
      <c r="D64" s="181"/>
      <c r="E64" s="181"/>
      <c r="F64" s="181"/>
      <c r="G64" s="181"/>
      <c r="H64" s="181"/>
      <c r="I64" s="181"/>
      <c r="J64" s="181"/>
    </row>
    <row r="65" spans="1:10" ht="12.75" customHeight="1">
      <c r="A65" s="182"/>
      <c r="B65" s="181"/>
      <c r="C65" s="181"/>
      <c r="D65" s="181"/>
      <c r="E65" s="181"/>
      <c r="F65" s="181"/>
      <c r="G65" s="181"/>
      <c r="H65" s="181"/>
      <c r="I65" s="181"/>
      <c r="J65" s="181"/>
    </row>
    <row r="66" spans="1:10" ht="12.75" customHeight="1">
      <c r="B66" s="182"/>
      <c r="C66" s="182"/>
      <c r="D66" s="182"/>
      <c r="E66" s="182"/>
      <c r="F66" s="182"/>
      <c r="G66" s="182"/>
      <c r="H66" s="182"/>
      <c r="I66" s="182"/>
      <c r="J66" s="182"/>
    </row>
    <row r="80" spans="1:10" ht="12.75" customHeight="1">
      <c r="A80" s="183"/>
    </row>
    <row r="81" spans="1:10" ht="12.75" customHeight="1">
      <c r="A81" s="184"/>
      <c r="B81" s="183"/>
      <c r="C81" s="183"/>
      <c r="D81" s="183"/>
      <c r="E81" s="183"/>
      <c r="F81" s="183"/>
      <c r="G81" s="183"/>
      <c r="H81" s="183"/>
      <c r="I81" s="183"/>
      <c r="J81" s="183"/>
    </row>
    <row r="82" spans="1:10" ht="12.75" customHeight="1">
      <c r="A82" s="184"/>
      <c r="B82" s="184"/>
      <c r="C82" s="184"/>
      <c r="D82" s="184"/>
      <c r="E82" s="184"/>
      <c r="F82" s="184"/>
      <c r="G82" s="184"/>
      <c r="H82" s="184"/>
      <c r="I82" s="184"/>
      <c r="J82" s="184"/>
    </row>
    <row r="83" spans="1:10" ht="12.75" customHeight="1">
      <c r="A83" s="184"/>
      <c r="B83" s="184"/>
      <c r="C83" s="184"/>
      <c r="D83" s="184"/>
      <c r="E83" s="184"/>
      <c r="F83" s="184"/>
      <c r="G83" s="184"/>
      <c r="H83" s="184"/>
      <c r="I83" s="184"/>
      <c r="J83" s="184"/>
    </row>
    <row r="84" spans="1:10" ht="12.75" customHeight="1">
      <c r="A84" s="184"/>
      <c r="B84" s="184"/>
      <c r="C84" s="184"/>
      <c r="D84" s="184"/>
      <c r="E84" s="184"/>
      <c r="F84" s="184"/>
      <c r="G84" s="184"/>
      <c r="H84" s="184"/>
      <c r="I84" s="184"/>
      <c r="J84" s="184"/>
    </row>
    <row r="85" spans="1:10" ht="12.75" customHeight="1">
      <c r="A85" s="184"/>
      <c r="B85" s="184"/>
      <c r="C85" s="184"/>
      <c r="D85" s="184"/>
      <c r="E85" s="184"/>
      <c r="F85" s="184"/>
      <c r="G85" s="184"/>
      <c r="H85" s="184"/>
      <c r="I85" s="184"/>
      <c r="J85" s="184"/>
    </row>
    <row r="86" spans="1:10" ht="12.75" customHeight="1">
      <c r="A86" s="185"/>
      <c r="B86" s="184"/>
      <c r="C86" s="184"/>
      <c r="D86" s="184"/>
      <c r="E86" s="184"/>
      <c r="F86" s="184"/>
      <c r="G86" s="184"/>
      <c r="H86" s="184"/>
      <c r="I86" s="184"/>
      <c r="J86" s="184"/>
    </row>
    <row r="87" spans="1:10" ht="12.75" customHeight="1">
      <c r="B87" s="185"/>
      <c r="C87" s="185"/>
      <c r="D87" s="185"/>
      <c r="E87" s="185"/>
      <c r="F87" s="185"/>
      <c r="G87" s="185"/>
      <c r="H87" s="185"/>
      <c r="I87" s="185"/>
      <c r="J87" s="185"/>
    </row>
    <row r="90" spans="1:10" ht="12.75" customHeight="1">
      <c r="A90" s="180"/>
    </row>
    <row r="91" spans="1:10" ht="12.75" customHeight="1">
      <c r="A91" s="180"/>
    </row>
    <row r="92" spans="1:10" ht="12.75" customHeight="1">
      <c r="A92" s="186"/>
      <c r="C92" s="180"/>
    </row>
    <row r="93" spans="1:10" ht="12.75" customHeight="1">
      <c r="C93" s="186"/>
    </row>
    <row r="101" spans="1:3" ht="12.75" customHeight="1">
      <c r="A101" s="179"/>
    </row>
    <row r="106" spans="1:3" ht="12.75" customHeight="1">
      <c r="A106" s="180"/>
    </row>
    <row r="107" spans="1:3" ht="12.75" customHeight="1">
      <c r="A107" s="180"/>
    </row>
    <row r="108" spans="1:3" ht="12.75" customHeight="1">
      <c r="A108" s="186"/>
      <c r="B108" s="186"/>
      <c r="C108" s="180"/>
    </row>
    <row r="109" spans="1:3" ht="12.75" customHeight="1">
      <c r="B109" s="186"/>
      <c r="C109" s="186"/>
    </row>
    <row r="112" spans="1:3" ht="12.75" customHeight="1">
      <c r="C112" s="179"/>
    </row>
    <row r="113" spans="1:3" ht="12.75" customHeight="1">
      <c r="A113" s="180"/>
    </row>
    <row r="114" spans="1:3" ht="12.75" customHeight="1">
      <c r="A114" s="180"/>
    </row>
    <row r="115" spans="1:3" ht="12.75" customHeight="1">
      <c r="C115" s="180"/>
    </row>
    <row r="116" spans="1:3" ht="12.75" customHeight="1">
      <c r="C116" s="180"/>
    </row>
    <row r="117" spans="1:3" ht="12.75" customHeight="1">
      <c r="A117" s="179"/>
      <c r="C117" s="180"/>
    </row>
    <row r="118" spans="1:3" ht="12.75" customHeight="1">
      <c r="C118" s="179"/>
    </row>
    <row r="124" spans="1:3" ht="12.75" customHeight="1">
      <c r="A124" s="180"/>
    </row>
    <row r="125" spans="1:3" ht="12.75" customHeight="1">
      <c r="C125" s="180"/>
    </row>
    <row r="126" spans="1:3" ht="12.75" customHeight="1">
      <c r="C126" s="180"/>
    </row>
    <row r="129" spans="1:7" ht="12.75" customHeight="1">
      <c r="A129" s="179"/>
    </row>
    <row r="130" spans="1:7" ht="12.75" customHeight="1">
      <c r="A130" s="179"/>
      <c r="C130" s="179"/>
    </row>
    <row r="131" spans="1:7" ht="12.75" customHeight="1">
      <c r="A131" s="179"/>
      <c r="C131" s="179"/>
    </row>
    <row r="132" spans="1:7" ht="12.75" customHeight="1">
      <c r="A132" s="179"/>
      <c r="C132" s="179"/>
    </row>
    <row r="133" spans="1:7" ht="12.75" customHeight="1">
      <c r="C133" s="179"/>
    </row>
    <row r="137" spans="1:7" ht="12.75" customHeight="1">
      <c r="D137" s="187"/>
      <c r="E137" s="187"/>
      <c r="F137" s="187"/>
      <c r="G137" s="187"/>
    </row>
    <row r="138" spans="1:7" ht="12.75" customHeight="1">
      <c r="D138" s="179"/>
      <c r="E138" s="179"/>
      <c r="F138" s="179"/>
      <c r="G138" s="179"/>
    </row>
    <row r="139" spans="1:7" ht="12.75" customHeight="1">
      <c r="D139" s="187"/>
      <c r="E139" s="187"/>
      <c r="F139" s="187"/>
      <c r="G139" s="187"/>
    </row>
    <row r="140" spans="1:7" ht="12.75" customHeight="1">
      <c r="B140" s="179"/>
    </row>
    <row r="163" spans="1:1" ht="12.75" customHeight="1">
      <c r="A163" s="183"/>
    </row>
    <row r="164" spans="1:1" ht="12.75" customHeight="1">
      <c r="A164" s="183"/>
    </row>
    <row r="165" spans="1:1" ht="12.75" customHeight="1">
      <c r="A165" s="188"/>
    </row>
    <row r="170" spans="1:1" ht="12.75" customHeight="1">
      <c r="A170" s="188"/>
    </row>
    <row r="177" spans="1:1" ht="12.75" customHeight="1">
      <c r="A177" s="188"/>
    </row>
    <row r="189" spans="1:1" ht="12.75" customHeight="1">
      <c r="A189" s="188"/>
    </row>
    <row r="190" spans="1:1" ht="12.75" customHeight="1">
      <c r="A190" s="188"/>
    </row>
    <row r="191" spans="1:1" ht="12.75" customHeight="1">
      <c r="A191" s="188"/>
    </row>
    <row r="196" spans="1:1" ht="12.75" customHeight="1">
      <c r="A196" s="188"/>
    </row>
    <row r="201" spans="1:1" ht="12.75" customHeight="1">
      <c r="A201" s="188"/>
    </row>
  </sheetData>
  <sheetProtection algorithmName="SHA-512" hashValue="yKnV2AhUX4AKkr1AhgDoRLppKndBDboJwc9ipTn8ItawXmbC8BCval6T0bQ2BvUeMjeKPFphPjHGHN5JsdmGWQ==" saltValue="Kb3J+sbwsGw4WaOTOEhsvQ==" spinCount="100000" sheet="1" formatCells="0" formatColumns="0" formatRows="0" insertColumns="0" insertRows="0"/>
  <mergeCells count="14">
    <mergeCell ref="B1:K1"/>
    <mergeCell ref="B5:B7"/>
    <mergeCell ref="C5:C7"/>
    <mergeCell ref="D5:D7"/>
    <mergeCell ref="E5:E7"/>
    <mergeCell ref="F5:F7"/>
    <mergeCell ref="G5:G7"/>
    <mergeCell ref="H5:H7"/>
    <mergeCell ref="I5:I7"/>
    <mergeCell ref="G18:I18"/>
    <mergeCell ref="B3:K3"/>
    <mergeCell ref="J5:J7"/>
    <mergeCell ref="K5:K7"/>
    <mergeCell ref="B16:C16"/>
  </mergeCells>
  <dataValidations disablePrompts="1" count="1">
    <dataValidation allowBlank="1" showInputMessage="1" showErrorMessage="1" sqref="C12:C15" xr:uid="{00000000-0002-0000-0400-000000000000}"/>
  </dataValidations>
  <hyperlinks>
    <hyperlink ref="G18" r:id="rId1" xr:uid="{00000000-0004-0000-0400-000000000000}"/>
  </hyperlinks>
  <pageMargins left="0.25" right="0.25" top="0.75" bottom="0.75" header="0.3" footer="0.3"/>
  <pageSetup scale="84" firstPageNumber="5" orientation="landscape" r:id="rId2"/>
  <headerFooter>
    <oddFooter>&amp;L&amp;A, &amp;P&amp;R2020 WSHFC 9% Addendum</oddFooter>
  </headerFooter>
  <rowBreaks count="1" manualBreakCount="1">
    <brk id="18" max="16383" man="1"/>
  </rowBreaks>
  <colBreaks count="1" manualBreakCount="1">
    <brk id="12" max="1048575" man="1"/>
  </colBreaks>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O50"/>
  <sheetViews>
    <sheetView showGridLines="0" topLeftCell="A3" zoomScaleNormal="100" workbookViewId="0">
      <selection activeCell="R16" sqref="R16"/>
    </sheetView>
  </sheetViews>
  <sheetFormatPr defaultColWidth="8.85546875" defaultRowHeight="14.45"/>
  <cols>
    <col min="1" max="1" width="1.7109375" style="78" customWidth="1"/>
    <col min="2" max="2" width="4" style="78" customWidth="1"/>
    <col min="3" max="3" width="2.85546875" style="78" customWidth="1"/>
    <col min="4" max="4" width="1" style="78" customWidth="1"/>
    <col min="5" max="5" width="2.85546875" style="78" customWidth="1"/>
    <col min="6" max="6" width="11.42578125" style="78" customWidth="1"/>
    <col min="7" max="7" width="14.28515625" style="78" customWidth="1"/>
    <col min="8" max="8" width="16.28515625" style="78" customWidth="1"/>
    <col min="9" max="9" width="2.85546875" style="78" customWidth="1"/>
    <col min="10" max="10" width="1" style="78" customWidth="1"/>
    <col min="11" max="11" width="11.28515625" style="78" customWidth="1"/>
    <col min="12" max="12" width="14.28515625" style="78" customWidth="1"/>
    <col min="13" max="13" width="19.28515625" style="78" customWidth="1"/>
    <col min="14" max="14" width="1.140625" style="78" customWidth="1"/>
    <col min="15" max="15" width="14.28515625" style="78" bestFit="1" customWidth="1"/>
    <col min="16" max="16384" width="8.85546875" style="78"/>
  </cols>
  <sheetData>
    <row r="1" spans="1:13" ht="18">
      <c r="A1" s="79"/>
      <c r="B1" s="685" t="s">
        <v>503</v>
      </c>
      <c r="C1" s="685"/>
      <c r="D1" s="685"/>
      <c r="E1" s="685"/>
      <c r="F1" s="685"/>
      <c r="G1" s="685"/>
      <c r="H1" s="685"/>
      <c r="I1" s="685"/>
      <c r="J1" s="685"/>
      <c r="K1" s="685"/>
      <c r="L1" s="685"/>
      <c r="M1" s="685"/>
    </row>
    <row r="2" spans="1:13" ht="15" customHeight="1">
      <c r="A2" s="199"/>
      <c r="C2" s="199"/>
      <c r="D2" s="199"/>
      <c r="E2" s="199"/>
      <c r="F2" s="199"/>
      <c r="G2" s="199"/>
      <c r="H2" s="199"/>
      <c r="I2" s="199"/>
      <c r="J2" s="199"/>
      <c r="K2" s="199"/>
      <c r="L2" s="199"/>
      <c r="M2" s="199"/>
    </row>
    <row r="3" spans="1:13">
      <c r="A3" s="199"/>
      <c r="B3" s="795" t="s">
        <v>504</v>
      </c>
      <c r="C3" s="796"/>
      <c r="D3" s="796"/>
      <c r="E3" s="796"/>
      <c r="F3" s="796"/>
      <c r="G3" s="796"/>
      <c r="H3" s="796"/>
      <c r="I3" s="796"/>
      <c r="J3" s="796"/>
      <c r="K3" s="796"/>
      <c r="L3" s="796"/>
      <c r="M3" s="797"/>
    </row>
    <row r="4" spans="1:13" ht="5.25" customHeight="1">
      <c r="A4" s="199"/>
      <c r="B4" s="237"/>
      <c r="C4" s="238"/>
      <c r="D4" s="238"/>
      <c r="E4" s="238"/>
      <c r="F4" s="238"/>
      <c r="G4" s="238"/>
      <c r="H4" s="238"/>
      <c r="I4" s="238"/>
      <c r="J4" s="238"/>
      <c r="K4" s="238"/>
      <c r="L4" s="238"/>
      <c r="M4" s="239"/>
    </row>
    <row r="5" spans="1:13">
      <c r="B5" s="240" t="s">
        <v>505</v>
      </c>
      <c r="C5" s="688" t="s">
        <v>506</v>
      </c>
      <c r="D5" s="688"/>
      <c r="E5" s="688"/>
      <c r="F5" s="688"/>
      <c r="G5" s="688"/>
      <c r="H5" s="688"/>
      <c r="I5" s="688"/>
      <c r="J5" s="688"/>
      <c r="K5" s="688"/>
      <c r="L5" s="688"/>
      <c r="M5" s="689"/>
    </row>
    <row r="6" spans="1:13">
      <c r="B6" s="240" t="s">
        <v>507</v>
      </c>
      <c r="C6" s="686" t="s">
        <v>508</v>
      </c>
      <c r="D6" s="686"/>
      <c r="E6" s="686"/>
      <c r="F6" s="686"/>
      <c r="G6" s="686"/>
      <c r="H6" s="686"/>
      <c r="I6" s="686"/>
      <c r="J6" s="686"/>
      <c r="K6" s="686"/>
      <c r="L6" s="686"/>
      <c r="M6" s="687"/>
    </row>
    <row r="7" spans="1:13" ht="30" customHeight="1">
      <c r="B7" s="241" t="s">
        <v>509</v>
      </c>
      <c r="C7" s="690" t="s">
        <v>510</v>
      </c>
      <c r="D7" s="690"/>
      <c r="E7" s="690"/>
      <c r="F7" s="690"/>
      <c r="G7" s="690"/>
      <c r="H7" s="690"/>
      <c r="I7" s="690"/>
      <c r="J7" s="690"/>
      <c r="K7" s="690"/>
      <c r="L7" s="690"/>
      <c r="M7" s="691"/>
    </row>
    <row r="8" spans="1:13">
      <c r="A8" s="200"/>
      <c r="B8" s="242" t="s">
        <v>511</v>
      </c>
      <c r="C8" s="690" t="s">
        <v>512</v>
      </c>
      <c r="D8" s="690"/>
      <c r="E8" s="690"/>
      <c r="F8" s="690"/>
      <c r="G8" s="690"/>
      <c r="H8" s="690"/>
      <c r="I8" s="690"/>
      <c r="J8" s="690"/>
      <c r="K8" s="690"/>
      <c r="L8" s="690"/>
      <c r="M8" s="691"/>
    </row>
    <row r="9" spans="1:13" ht="9" customHeight="1">
      <c r="A9" s="200"/>
      <c r="B9" s="243"/>
      <c r="C9" s="244"/>
      <c r="D9" s="244"/>
      <c r="E9" s="244"/>
      <c r="F9" s="244"/>
      <c r="G9" s="244"/>
      <c r="H9" s="244"/>
      <c r="I9" s="244"/>
      <c r="J9" s="244"/>
      <c r="K9" s="244"/>
      <c r="L9" s="244"/>
      <c r="M9" s="245"/>
    </row>
    <row r="10" spans="1:13" ht="8.4499999999999993" customHeight="1">
      <c r="A10" s="200"/>
      <c r="C10" s="201"/>
      <c r="D10" s="201"/>
      <c r="E10" s="201"/>
      <c r="F10" s="201"/>
      <c r="G10" s="201"/>
      <c r="H10" s="201"/>
      <c r="I10" s="201"/>
      <c r="J10" s="201"/>
      <c r="K10" s="201"/>
      <c r="L10" s="201"/>
      <c r="M10" s="201"/>
    </row>
    <row r="11" spans="1:13" ht="15" customHeight="1">
      <c r="A11" s="200"/>
      <c r="B11" s="202" t="s">
        <v>513</v>
      </c>
      <c r="C11" s="202"/>
      <c r="D11" s="202"/>
      <c r="E11" s="202"/>
      <c r="F11" s="202"/>
      <c r="G11" s="202"/>
      <c r="H11" s="201"/>
      <c r="I11" s="201"/>
      <c r="J11" s="201"/>
      <c r="K11" s="201"/>
      <c r="L11" s="201"/>
      <c r="M11" s="203" t="s">
        <v>420</v>
      </c>
    </row>
    <row r="12" spans="1:13" ht="9" customHeight="1">
      <c r="A12" s="200"/>
      <c r="B12" s="202"/>
      <c r="C12" s="202"/>
      <c r="D12" s="202"/>
      <c r="E12" s="202"/>
      <c r="F12" s="202"/>
      <c r="G12" s="202"/>
      <c r="H12" s="201"/>
      <c r="I12" s="201"/>
      <c r="J12" s="201"/>
      <c r="K12" s="201"/>
      <c r="L12" s="201"/>
      <c r="M12" s="204"/>
    </row>
    <row r="13" spans="1:13" ht="15" customHeight="1">
      <c r="A13" s="200"/>
      <c r="B13" s="202" t="s">
        <v>514</v>
      </c>
      <c r="C13" s="202"/>
      <c r="D13" s="202"/>
      <c r="E13" s="202"/>
      <c r="F13" s="202"/>
      <c r="G13" s="202"/>
      <c r="H13" s="201"/>
      <c r="I13" s="201"/>
      <c r="J13" s="201"/>
      <c r="K13" s="201"/>
      <c r="L13" s="205"/>
      <c r="M13" s="203" t="s">
        <v>420</v>
      </c>
    </row>
    <row r="14" spans="1:13" ht="9" customHeight="1">
      <c r="A14" s="200"/>
      <c r="C14" s="201"/>
      <c r="D14" s="201"/>
      <c r="E14" s="201"/>
      <c r="F14" s="201"/>
      <c r="G14" s="201"/>
      <c r="H14" s="201"/>
      <c r="I14" s="201"/>
      <c r="J14" s="201"/>
      <c r="K14" s="201"/>
      <c r="L14" s="201"/>
      <c r="M14" s="201"/>
    </row>
    <row r="15" spans="1:13">
      <c r="G15" s="206" t="s">
        <v>422</v>
      </c>
      <c r="H15" s="206" t="s">
        <v>515</v>
      </c>
      <c r="J15" s="252" t="s">
        <v>516</v>
      </c>
      <c r="L15" s="206" t="s">
        <v>517</v>
      </c>
      <c r="M15" s="206" t="s">
        <v>518</v>
      </c>
    </row>
    <row r="16" spans="1:13" ht="15" customHeight="1">
      <c r="B16" s="698" t="s">
        <v>519</v>
      </c>
      <c r="C16" s="698"/>
      <c r="D16" s="698"/>
      <c r="E16" s="698"/>
      <c r="F16" s="698"/>
      <c r="G16" s="207">
        <v>0</v>
      </c>
      <c r="H16" s="207">
        <v>0</v>
      </c>
      <c r="I16" s="692">
        <v>0</v>
      </c>
      <c r="J16" s="693"/>
      <c r="K16" s="694"/>
      <c r="L16" s="207">
        <v>0</v>
      </c>
      <c r="M16" s="207">
        <v>0</v>
      </c>
    </row>
    <row r="17" spans="1:15" ht="21" customHeight="1">
      <c r="B17" s="698"/>
      <c r="C17" s="698"/>
      <c r="D17" s="698"/>
      <c r="E17" s="698"/>
      <c r="F17" s="698"/>
      <c r="G17" s="199"/>
      <c r="H17" s="199"/>
      <c r="I17" s="199"/>
      <c r="J17" s="199"/>
      <c r="K17" s="199"/>
      <c r="L17" s="199"/>
      <c r="M17" s="199"/>
    </row>
    <row r="18" spans="1:15" ht="8.65" customHeight="1">
      <c r="B18" s="208"/>
      <c r="C18" s="208"/>
      <c r="D18" s="208"/>
      <c r="E18" s="208"/>
      <c r="F18" s="208"/>
      <c r="G18" s="199"/>
      <c r="H18" s="199"/>
      <c r="I18" s="199"/>
      <c r="J18" s="208"/>
      <c r="K18" s="199"/>
      <c r="L18" s="199"/>
      <c r="M18" s="199"/>
    </row>
    <row r="19" spans="1:15" ht="15" customHeight="1">
      <c r="B19" s="697" t="s">
        <v>520</v>
      </c>
      <c r="C19" s="697"/>
      <c r="D19" s="697"/>
      <c r="E19" s="697"/>
      <c r="F19" s="697"/>
      <c r="G19" s="246">
        <f>VLOOKUP($M$11,TDC_limits[],2, FALSE)</f>
        <v>0</v>
      </c>
      <c r="H19" s="246">
        <f>VLOOKUP($M$11,TDC_limits[],3, FALSE)</f>
        <v>0</v>
      </c>
      <c r="I19" s="699">
        <f>VLOOKUP($M$11,TDC_limits[],4, FALSE)</f>
        <v>0</v>
      </c>
      <c r="J19" s="700"/>
      <c r="K19" s="701"/>
      <c r="L19" s="246">
        <f>VLOOKUP($M$11,TDC_limits[],5, FALSE)</f>
        <v>0</v>
      </c>
      <c r="M19" s="246">
        <f>VLOOKUP($M$11,TDC_limits[],6, FALSE)</f>
        <v>0</v>
      </c>
    </row>
    <row r="20" spans="1:15" ht="8.65" customHeight="1">
      <c r="B20" s="697"/>
      <c r="C20" s="697"/>
      <c r="D20" s="697"/>
      <c r="E20" s="697"/>
      <c r="F20" s="697"/>
      <c r="G20" s="209"/>
      <c r="H20" s="209"/>
      <c r="I20" s="209"/>
      <c r="J20" s="209"/>
      <c r="K20" s="209"/>
      <c r="L20" s="209"/>
      <c r="M20" s="209"/>
    </row>
    <row r="21" spans="1:15" ht="15" customHeight="1" thickBot="1">
      <c r="A21" s="210"/>
      <c r="B21" s="695" t="s">
        <v>521</v>
      </c>
      <c r="C21" s="695"/>
      <c r="D21" s="695"/>
      <c r="E21" s="695"/>
      <c r="F21" s="696"/>
      <c r="G21" s="247">
        <f>G16*G19</f>
        <v>0</v>
      </c>
      <c r="H21" s="247">
        <f>H16*H19</f>
        <v>0</v>
      </c>
      <c r="I21" s="681">
        <f>I16*I19</f>
        <v>0</v>
      </c>
      <c r="J21" s="682"/>
      <c r="K21" s="683"/>
      <c r="L21" s="247">
        <f>L16*L19</f>
        <v>0</v>
      </c>
      <c r="M21" s="246">
        <f>M16*M19</f>
        <v>0</v>
      </c>
    </row>
    <row r="22" spans="1:15" ht="15" thickBot="1">
      <c r="B22" s="211" t="s">
        <v>522</v>
      </c>
      <c r="G22" s="247">
        <f>VLOOKUP($M$13, Table2022[],2, FALSE)</f>
        <v>0</v>
      </c>
      <c r="H22" s="247">
        <f>VLOOKUP($M$13, Table2022[],3, FALSE)</f>
        <v>0</v>
      </c>
      <c r="I22" s="681">
        <f>VLOOKUP($M$13, Table2022[],4, FALSE)</f>
        <v>0</v>
      </c>
      <c r="J22" s="682"/>
      <c r="K22" s="683"/>
      <c r="L22" s="247">
        <f>VLOOKUP($M$13, Table2022[],5, FALSE)</f>
        <v>0</v>
      </c>
      <c r="M22" s="246">
        <f>VLOOKUP($M$13, Table2022[],6, FALSE)</f>
        <v>0</v>
      </c>
      <c r="N22" s="212"/>
      <c r="O22" s="249">
        <f>SUM(G22+H22+K22+L22+M22)</f>
        <v>0</v>
      </c>
    </row>
    <row r="23" spans="1:15" ht="15.6" thickTop="1" thickBot="1">
      <c r="B23" s="798" t="s">
        <v>523</v>
      </c>
      <c r="C23" s="798"/>
      <c r="D23" s="798"/>
      <c r="E23" s="798"/>
      <c r="F23" s="798"/>
      <c r="G23" s="798"/>
      <c r="H23" s="798"/>
      <c r="I23" s="798"/>
      <c r="J23" s="798"/>
      <c r="K23" s="798"/>
      <c r="L23" s="799"/>
      <c r="M23" s="248">
        <f>SUM(G21:M21)</f>
        <v>0</v>
      </c>
    </row>
    <row r="24" spans="1:15" ht="8.4499999999999993" customHeight="1" thickTop="1">
      <c r="B24" s="79"/>
      <c r="C24" s="79"/>
      <c r="D24" s="79"/>
      <c r="E24" s="79"/>
      <c r="F24" s="79"/>
      <c r="G24" s="79"/>
      <c r="H24" s="79"/>
      <c r="I24" s="79"/>
      <c r="J24" s="79"/>
      <c r="K24" s="79"/>
      <c r="L24" s="79"/>
      <c r="M24" s="213"/>
    </row>
    <row r="25" spans="1:15">
      <c r="B25" s="800" t="s">
        <v>524</v>
      </c>
      <c r="C25" s="800"/>
      <c r="D25" s="800"/>
      <c r="E25" s="800"/>
      <c r="F25" s="800"/>
      <c r="G25" s="800"/>
      <c r="H25" s="800"/>
      <c r="I25" s="800"/>
      <c r="J25" s="800"/>
      <c r="K25" s="800"/>
      <c r="L25" s="801"/>
      <c r="M25" s="214">
        <v>0</v>
      </c>
    </row>
    <row r="26" spans="1:15">
      <c r="B26" s="215" t="s">
        <v>525</v>
      </c>
      <c r="C26" s="79"/>
      <c r="E26" s="79"/>
      <c r="F26" s="79"/>
      <c r="G26" s="79"/>
      <c r="H26" s="79"/>
      <c r="I26" s="79"/>
      <c r="K26" s="79"/>
      <c r="L26" s="79"/>
      <c r="M26" s="214">
        <v>0</v>
      </c>
    </row>
    <row r="27" spans="1:15">
      <c r="B27" s="215" t="s">
        <v>526</v>
      </c>
      <c r="C27" s="79"/>
      <c r="E27" s="79"/>
      <c r="F27" s="79"/>
      <c r="G27" s="79"/>
      <c r="H27" s="79"/>
      <c r="I27" s="79"/>
      <c r="K27" s="79"/>
      <c r="L27" s="79"/>
      <c r="M27" s="216">
        <v>0</v>
      </c>
    </row>
    <row r="28" spans="1:15">
      <c r="B28" s="217" t="s">
        <v>527</v>
      </c>
      <c r="C28" s="218"/>
      <c r="D28" s="219"/>
      <c r="E28" s="219"/>
      <c r="F28" s="219"/>
      <c r="G28" s="219"/>
      <c r="H28" s="219"/>
      <c r="I28" s="219"/>
      <c r="J28" s="219"/>
      <c r="K28" s="219"/>
      <c r="L28" s="219"/>
      <c r="M28" s="220">
        <v>0</v>
      </c>
    </row>
    <row r="29" spans="1:15">
      <c r="B29" s="79" t="s">
        <v>528</v>
      </c>
      <c r="C29" s="79"/>
      <c r="D29" s="79"/>
      <c r="E29" s="79"/>
      <c r="F29" s="79"/>
      <c r="G29" s="79"/>
      <c r="H29" s="79"/>
      <c r="I29" s="79"/>
      <c r="J29" s="79"/>
      <c r="K29" s="79"/>
      <c r="L29" s="79"/>
      <c r="M29" s="250">
        <f>M25-M26-M27-M28</f>
        <v>0</v>
      </c>
    </row>
    <row r="30" spans="1:15" ht="15" thickBot="1"/>
    <row r="31" spans="1:15" ht="15.6" thickTop="1" thickBot="1">
      <c r="B31" s="222" t="s">
        <v>529</v>
      </c>
      <c r="C31" s="223"/>
      <c r="D31" s="223"/>
      <c r="E31" s="223"/>
      <c r="F31" s="223"/>
      <c r="G31" s="223"/>
      <c r="H31" s="223"/>
      <c r="I31" s="223"/>
      <c r="J31" s="223"/>
      <c r="K31" s="223"/>
      <c r="L31" s="223"/>
      <c r="M31" s="251" t="str">
        <f>IF(M29&gt;M23, "NO","YES")</f>
        <v>YES</v>
      </c>
    </row>
    <row r="32" spans="1:15" ht="15.6" thickTop="1" thickBot="1">
      <c r="B32" s="79"/>
      <c r="M32" s="224"/>
    </row>
    <row r="33" spans="2:14" ht="15" customHeight="1">
      <c r="B33" s="672" t="s">
        <v>530</v>
      </c>
      <c r="C33" s="673"/>
      <c r="D33" s="673"/>
      <c r="E33" s="673"/>
      <c r="F33" s="673"/>
      <c r="G33" s="673"/>
      <c r="H33" s="673"/>
      <c r="I33" s="673"/>
      <c r="J33" s="673"/>
      <c r="K33" s="673"/>
      <c r="L33" s="673"/>
      <c r="M33" s="673"/>
      <c r="N33" s="256"/>
    </row>
    <row r="34" spans="2:14">
      <c r="B34" s="674"/>
      <c r="C34" s="675"/>
      <c r="D34" s="675"/>
      <c r="E34" s="675"/>
      <c r="F34" s="675"/>
      <c r="G34" s="675"/>
      <c r="H34" s="675"/>
      <c r="I34" s="675"/>
      <c r="J34" s="675"/>
      <c r="K34" s="675"/>
      <c r="L34" s="675"/>
      <c r="M34" s="675"/>
      <c r="N34" s="254"/>
    </row>
    <row r="35" spans="2:14">
      <c r="B35" s="225"/>
      <c r="M35" s="224"/>
      <c r="N35" s="254"/>
    </row>
    <row r="36" spans="2:14">
      <c r="B36" s="226"/>
      <c r="C36" s="207"/>
      <c r="D36" s="79" t="s">
        <v>531</v>
      </c>
      <c r="E36" s="227"/>
      <c r="F36" s="228"/>
      <c r="H36" s="676" t="s">
        <v>532</v>
      </c>
      <c r="I36" s="676"/>
      <c r="J36" s="676"/>
      <c r="K36" s="676"/>
      <c r="L36" s="677"/>
      <c r="M36" s="253"/>
      <c r="N36" s="212"/>
    </row>
    <row r="37" spans="2:14" ht="5.25" customHeight="1" thickBot="1">
      <c r="B37" s="229"/>
      <c r="C37" s="230"/>
      <c r="D37" s="230"/>
      <c r="E37" s="230"/>
      <c r="F37" s="230"/>
      <c r="G37" s="230"/>
      <c r="H37" s="230"/>
      <c r="I37" s="231"/>
      <c r="J37" s="231"/>
      <c r="K37" s="231"/>
      <c r="L37" s="231"/>
      <c r="M37" s="230"/>
      <c r="N37" s="254"/>
    </row>
    <row r="38" spans="2:14" ht="9" customHeight="1">
      <c r="B38" s="228"/>
      <c r="C38" s="228"/>
      <c r="D38" s="228"/>
      <c r="E38" s="221"/>
      <c r="F38" s="227"/>
      <c r="G38" s="228"/>
      <c r="H38" s="228"/>
      <c r="I38" s="228"/>
      <c r="J38" s="228"/>
      <c r="K38" s="228"/>
      <c r="L38" s="228"/>
      <c r="M38" s="221"/>
      <c r="N38" s="255"/>
    </row>
    <row r="39" spans="2:14" ht="14.45" customHeight="1">
      <c r="B39" s="684" t="s">
        <v>533</v>
      </c>
      <c r="C39" s="684"/>
      <c r="D39" s="684"/>
      <c r="E39" s="684"/>
      <c r="F39" s="684"/>
      <c r="G39" s="684"/>
      <c r="H39" s="684"/>
      <c r="I39" s="684"/>
      <c r="J39" s="684"/>
      <c r="K39" s="684"/>
      <c r="L39" s="684"/>
      <c r="M39" s="684"/>
    </row>
    <row r="40" spans="2:14" ht="14.45" customHeight="1">
      <c r="B40" s="199"/>
      <c r="C40" s="199"/>
      <c r="D40" s="199"/>
      <c r="E40" s="199"/>
      <c r="F40" s="199"/>
      <c r="G40" s="199"/>
      <c r="H40" s="199"/>
      <c r="I40" s="199"/>
      <c r="J40" s="199"/>
      <c r="K40" s="199"/>
      <c r="L40" s="199"/>
      <c r="M40" s="199"/>
    </row>
    <row r="41" spans="2:14" ht="14.45" customHeight="1">
      <c r="B41" s="79" t="s">
        <v>534</v>
      </c>
      <c r="I41" s="232" t="s">
        <v>535</v>
      </c>
    </row>
    <row r="42" spans="2:14">
      <c r="B42" s="233"/>
      <c r="C42" s="234"/>
      <c r="D42" s="235"/>
      <c r="E42" s="236" t="s">
        <v>536</v>
      </c>
      <c r="I42" s="207"/>
      <c r="K42" s="78" t="s">
        <v>537</v>
      </c>
    </row>
    <row r="43" spans="2:14">
      <c r="B43" s="233"/>
      <c r="C43" s="234"/>
      <c r="D43" s="235"/>
      <c r="E43" s="236" t="s">
        <v>538</v>
      </c>
      <c r="I43" s="207"/>
      <c r="K43" s="78" t="s">
        <v>539</v>
      </c>
    </row>
    <row r="44" spans="2:14">
      <c r="B44" s="233"/>
      <c r="C44" s="234"/>
      <c r="D44" s="235"/>
      <c r="E44" s="236" t="s">
        <v>540</v>
      </c>
    </row>
    <row r="45" spans="2:14">
      <c r="B45" s="233"/>
      <c r="C45" s="234"/>
      <c r="D45" s="235"/>
      <c r="E45" s="236" t="s">
        <v>541</v>
      </c>
      <c r="I45" s="232" t="s">
        <v>542</v>
      </c>
    </row>
    <row r="46" spans="2:14">
      <c r="B46" s="233"/>
      <c r="C46" s="234"/>
      <c r="D46" s="235"/>
      <c r="E46" s="236" t="s">
        <v>543</v>
      </c>
      <c r="I46" s="207"/>
      <c r="J46" s="78" t="s">
        <v>544</v>
      </c>
    </row>
    <row r="47" spans="2:14">
      <c r="B47" s="678"/>
      <c r="C47" s="679"/>
      <c r="D47" s="680"/>
      <c r="E47" s="236" t="s">
        <v>545</v>
      </c>
      <c r="I47" s="207"/>
      <c r="J47" s="78" t="s">
        <v>546</v>
      </c>
    </row>
    <row r="48" spans="2:14">
      <c r="I48" s="207"/>
      <c r="J48" s="78" t="s">
        <v>547</v>
      </c>
    </row>
    <row r="49" spans="2:10">
      <c r="B49" s="232" t="s">
        <v>548</v>
      </c>
      <c r="I49" s="207"/>
      <c r="J49" s="78" t="s">
        <v>549</v>
      </c>
    </row>
    <row r="50" spans="2:10">
      <c r="B50" s="678"/>
      <c r="C50" s="679"/>
      <c r="D50" s="680"/>
      <c r="E50" s="78" t="s">
        <v>550</v>
      </c>
      <c r="I50" s="207"/>
      <c r="J50" s="78" t="s">
        <v>551</v>
      </c>
    </row>
  </sheetData>
  <sheetProtection algorithmName="SHA-512" hashValue="unBkIgahyFdUQ728YRQDyTqcbEoFfruJJru4ieThIorWig4xq0nAeTJDp6dukyrp5ITxNyP4Nb2qB0Mo+8k+Pg==" saltValue="alO+Ry7QYqnhwcgJgi6sug==" spinCount="100000" sheet="1" objects="1" scenarios="1" formatCells="0" formatColumns="0" formatRows="0"/>
  <mergeCells count="20">
    <mergeCell ref="I16:K16"/>
    <mergeCell ref="B23:L23"/>
    <mergeCell ref="B25:L25"/>
    <mergeCell ref="B21:F21"/>
    <mergeCell ref="B19:F20"/>
    <mergeCell ref="B16:F17"/>
    <mergeCell ref="I19:K19"/>
    <mergeCell ref="I21:K21"/>
    <mergeCell ref="B3:M3"/>
    <mergeCell ref="B1:M1"/>
    <mergeCell ref="C6:M6"/>
    <mergeCell ref="C5:M5"/>
    <mergeCell ref="C8:M8"/>
    <mergeCell ref="C7:M7"/>
    <mergeCell ref="B33:M34"/>
    <mergeCell ref="H36:L36"/>
    <mergeCell ref="B47:D47"/>
    <mergeCell ref="I22:K22"/>
    <mergeCell ref="B50:D50"/>
    <mergeCell ref="B39:M39"/>
  </mergeCells>
  <dataValidations count="2">
    <dataValidation allowBlank="1" showInputMessage="1" sqref="M26:M28" xr:uid="{00000000-0002-0000-0300-000000000000}"/>
    <dataValidation type="whole" allowBlank="1" showInputMessage="1" showErrorMessage="1" sqref="G16:M16" xr:uid="{CE6BEC88-3E3D-4421-9BC7-8ED0D75F7AFB}">
      <formula1>0</formula1>
      <formula2>100000</formula2>
    </dataValidation>
  </dataValidations>
  <pageMargins left="0.7" right="0.7" top="0.75" bottom="0.75" header="0.3" footer="0.3"/>
  <pageSetup scale="89" firstPageNumber="5" orientation="portrait" r:id="rId1"/>
  <headerFooter>
    <oddFooter>&amp;L&amp;A - &amp;P&amp;R2020 WSHFC 9% Addendum</oddFooter>
  </headerFooter>
  <colBreaks count="1" manualBreakCount="1">
    <brk id="14" max="1048575" man="1"/>
  </colBreaks>
  <ignoredErrors>
    <ignoredError sqref="B5:B8" numberStoredAsText="1"/>
  </ignoredErrors>
  <extLst>
    <ext xmlns:x14="http://schemas.microsoft.com/office/spreadsheetml/2009/9/main" uri="{CCE6A557-97BC-4b89-ADB6-D9C93CAAB3DF}">
      <x14:dataValidations xmlns:xm="http://schemas.microsoft.com/office/excel/2006/main" count="2">
        <x14:dataValidation type="list" allowBlank="1" showInputMessage="1" prompt="Projects located in area other than Seattle that fit the definition of an Urban Project may request to be allowed to use the TDC limits one category higher than their current category." xr:uid="{00000000-0002-0000-0300-000001000000}">
          <x14:formula1>
            <xm:f>_ScoringList!$B$380:$B$384</xm:f>
          </x14:formula1>
          <xm:sqref>M11</xm:sqref>
        </x14:dataValidation>
        <x14:dataValidation type="list" allowBlank="1" showInputMessage="1" showErrorMessage="1" xr:uid="{EA60F65D-C15B-4E36-9D38-132AD4949CA5}">
          <x14:formula1>
            <xm:f>_ScoringList!$B$398:$B$402</xm:f>
          </x14:formula1>
          <xm:sqref>M13</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19"/>
  <sheetViews>
    <sheetView workbookViewId="0">
      <selection activeCell="C7" sqref="C7"/>
    </sheetView>
  </sheetViews>
  <sheetFormatPr defaultRowHeight="14.45"/>
  <cols>
    <col min="1" max="1" width="11.7109375" bestFit="1" customWidth="1"/>
    <col min="2" max="2" width="27.85546875" bestFit="1" customWidth="1"/>
    <col min="3" max="3" width="29.7109375" bestFit="1" customWidth="1"/>
    <col min="4" max="4" width="23.7109375" bestFit="1" customWidth="1"/>
    <col min="5" max="5" width="23.7109375" customWidth="1"/>
    <col min="6" max="6" width="32.85546875" bestFit="1" customWidth="1"/>
    <col min="7" max="7" width="31.140625" bestFit="1" customWidth="1"/>
    <col min="8" max="8" width="35.85546875" bestFit="1" customWidth="1"/>
    <col min="9" max="9" width="39.140625" bestFit="1" customWidth="1"/>
  </cols>
  <sheetData>
    <row r="1" spans="1:9">
      <c r="A1" t="s">
        <v>552</v>
      </c>
      <c r="B1" s="55" t="s">
        <v>553</v>
      </c>
      <c r="C1" s="55" t="s">
        <v>554</v>
      </c>
      <c r="D1" s="55" t="s">
        <v>555</v>
      </c>
      <c r="E1" t="s">
        <v>556</v>
      </c>
      <c r="F1" s="55" t="s">
        <v>557</v>
      </c>
      <c r="G1" s="55" t="s">
        <v>558</v>
      </c>
      <c r="H1" s="55" t="s">
        <v>559</v>
      </c>
      <c r="I1" s="55" t="s">
        <v>560</v>
      </c>
    </row>
    <row r="2" spans="1:9">
      <c r="B2" s="56">
        <f>'LIHTC Rents'!B8</f>
        <v>0</v>
      </c>
      <c r="C2" s="57">
        <f>('LIHTC Rents'!C8)</f>
        <v>0</v>
      </c>
      <c r="D2" s="56">
        <f>'LIHTC Rents'!D8</f>
        <v>0</v>
      </c>
      <c r="E2" s="56">
        <f>'LIHTC Rents'!E8</f>
        <v>0</v>
      </c>
      <c r="F2" s="56">
        <f>'LIHTC Rents'!F8</f>
        <v>0</v>
      </c>
      <c r="G2" s="56">
        <f>'LIHTC Rents'!G8</f>
        <v>0</v>
      </c>
      <c r="H2">
        <f>'LIHTC Rents'!I8</f>
        <v>0</v>
      </c>
      <c r="I2">
        <f>'LIHTC Rents'!K8</f>
        <v>0</v>
      </c>
    </row>
    <row r="3" spans="1:9">
      <c r="B3" s="56">
        <f>'LIHTC Rents'!B9</f>
        <v>0</v>
      </c>
      <c r="C3" s="57">
        <f>('LIHTC Rents'!C9)</f>
        <v>0</v>
      </c>
      <c r="D3" s="56">
        <f>'LIHTC Rents'!D9</f>
        <v>0</v>
      </c>
      <c r="E3" s="56">
        <f>'LIHTC Rents'!E9</f>
        <v>0</v>
      </c>
      <c r="F3" s="56">
        <f>'LIHTC Rents'!F9</f>
        <v>0</v>
      </c>
      <c r="G3" s="56">
        <f>'LIHTC Rents'!G9</f>
        <v>0</v>
      </c>
      <c r="H3">
        <f>'LIHTC Rents'!I9</f>
        <v>0</v>
      </c>
      <c r="I3">
        <f>'LIHTC Rents'!K9</f>
        <v>0</v>
      </c>
    </row>
    <row r="4" spans="1:9">
      <c r="B4" s="56">
        <f>'LIHTC Rents'!B10</f>
        <v>0</v>
      </c>
      <c r="C4" s="57">
        <f>('LIHTC Rents'!C10)</f>
        <v>0</v>
      </c>
      <c r="D4" s="56">
        <f>'LIHTC Rents'!D10</f>
        <v>0</v>
      </c>
      <c r="E4" s="56">
        <f>'LIHTC Rents'!E10</f>
        <v>0</v>
      </c>
      <c r="F4" s="56">
        <f>'LIHTC Rents'!F10</f>
        <v>0</v>
      </c>
      <c r="G4" s="56">
        <f>'LIHTC Rents'!G10</f>
        <v>0</v>
      </c>
      <c r="H4">
        <f>'LIHTC Rents'!I10</f>
        <v>0</v>
      </c>
      <c r="I4">
        <f>'LIHTC Rents'!K10</f>
        <v>0</v>
      </c>
    </row>
    <row r="5" spans="1:9">
      <c r="B5" s="56">
        <f>'LIHTC Rents'!B11</f>
        <v>0</v>
      </c>
      <c r="C5" s="57">
        <f>('LIHTC Rents'!C11)</f>
        <v>0</v>
      </c>
      <c r="D5" s="56">
        <f>'LIHTC Rents'!D11</f>
        <v>0</v>
      </c>
      <c r="E5" s="56">
        <f>'LIHTC Rents'!E11</f>
        <v>0</v>
      </c>
      <c r="F5" s="56">
        <f>'LIHTC Rents'!F11</f>
        <v>0</v>
      </c>
      <c r="G5" s="56">
        <f>'LIHTC Rents'!G11</f>
        <v>0</v>
      </c>
      <c r="H5">
        <f>'LIHTC Rents'!I11</f>
        <v>0</v>
      </c>
      <c r="I5">
        <f>'LIHTC Rents'!K11</f>
        <v>0</v>
      </c>
    </row>
    <row r="6" spans="1:9">
      <c r="B6" s="56">
        <f>'LIHTC Rents'!B12</f>
        <v>0</v>
      </c>
      <c r="C6" s="57">
        <f>('LIHTC Rents'!C12)</f>
        <v>0</v>
      </c>
      <c r="D6" s="56">
        <f>'LIHTC Rents'!D12</f>
        <v>0</v>
      </c>
      <c r="E6" s="56">
        <f>'LIHTC Rents'!E12</f>
        <v>0</v>
      </c>
      <c r="F6" s="56">
        <f>'LIHTC Rents'!F12</f>
        <v>0</v>
      </c>
      <c r="G6" s="56">
        <f>'LIHTC Rents'!G12</f>
        <v>0</v>
      </c>
      <c r="H6">
        <f>'LIHTC Rents'!I12</f>
        <v>0</v>
      </c>
      <c r="I6">
        <f>'LIHTC Rents'!K12</f>
        <v>0</v>
      </c>
    </row>
    <row r="7" spans="1:9">
      <c r="B7" s="56">
        <f>'LIHTC Rents'!B13</f>
        <v>0</v>
      </c>
      <c r="C7" s="57">
        <f>('LIHTC Rents'!C13)</f>
        <v>0</v>
      </c>
      <c r="D7" s="56">
        <f>'LIHTC Rents'!D13</f>
        <v>0</v>
      </c>
      <c r="E7" s="56">
        <f>'LIHTC Rents'!E13</f>
        <v>0</v>
      </c>
      <c r="F7" s="56">
        <f>'LIHTC Rents'!F13</f>
        <v>0</v>
      </c>
      <c r="G7" s="56">
        <f>'LIHTC Rents'!G13</f>
        <v>0</v>
      </c>
      <c r="H7">
        <f>'LIHTC Rents'!I13</f>
        <v>0</v>
      </c>
      <c r="I7">
        <f>'LIHTC Rents'!K13</f>
        <v>0</v>
      </c>
    </row>
    <row r="8" spans="1:9">
      <c r="B8" s="56">
        <f>'LIHTC Rents'!B14</f>
        <v>0</v>
      </c>
      <c r="C8" s="57">
        <f>('LIHTC Rents'!C14)</f>
        <v>0</v>
      </c>
      <c r="D8" s="56">
        <f>'LIHTC Rents'!D14</f>
        <v>0</v>
      </c>
      <c r="E8" s="56">
        <f>'LIHTC Rents'!E14</f>
        <v>0</v>
      </c>
      <c r="F8" s="56">
        <f>'LIHTC Rents'!F14</f>
        <v>0</v>
      </c>
      <c r="G8" s="56">
        <f>'LIHTC Rents'!G14</f>
        <v>0</v>
      </c>
      <c r="H8">
        <f>'LIHTC Rents'!I14</f>
        <v>0</v>
      </c>
      <c r="I8">
        <f>'LIHTC Rents'!K14</f>
        <v>0</v>
      </c>
    </row>
    <row r="9" spans="1:9">
      <c r="B9" s="56">
        <f>'LIHTC Rents'!B15</f>
        <v>0</v>
      </c>
      <c r="C9" s="57">
        <f>('LIHTC Rents'!C15)</f>
        <v>0</v>
      </c>
      <c r="D9" s="56">
        <f>'LIHTC Rents'!D15</f>
        <v>0</v>
      </c>
      <c r="E9" s="56">
        <f>'LIHTC Rents'!E15</f>
        <v>0</v>
      </c>
      <c r="F9" s="56">
        <f>'LIHTC Rents'!F15</f>
        <v>0</v>
      </c>
      <c r="G9" s="56">
        <f>'LIHTC Rents'!G15</f>
        <v>0</v>
      </c>
      <c r="H9">
        <f>'LIHTC Rents'!I15</f>
        <v>0</v>
      </c>
      <c r="I9">
        <f>'LIHTC Rents'!K15</f>
        <v>0</v>
      </c>
    </row>
    <row r="10" spans="1:9">
      <c r="B10" s="56"/>
      <c r="C10" s="57"/>
      <c r="D10" s="56"/>
      <c r="E10" s="56"/>
      <c r="F10" s="56"/>
      <c r="G10" s="56"/>
    </row>
    <row r="11" spans="1:9">
      <c r="B11" s="56"/>
      <c r="C11" s="57"/>
      <c r="D11" s="56"/>
      <c r="E11" s="56"/>
      <c r="F11" s="56"/>
      <c r="G11" s="56"/>
    </row>
    <row r="12" spans="1:9">
      <c r="B12" s="56"/>
      <c r="C12" s="57"/>
      <c r="D12" s="56"/>
      <c r="E12" s="56"/>
      <c r="F12" s="56"/>
      <c r="G12" s="56"/>
    </row>
    <row r="13" spans="1:9">
      <c r="B13" s="56"/>
      <c r="C13" s="57"/>
      <c r="D13" s="56"/>
      <c r="E13" s="56"/>
      <c r="F13" s="56"/>
      <c r="G13" s="56"/>
    </row>
    <row r="14" spans="1:9">
      <c r="B14" s="56"/>
      <c r="C14" s="57"/>
      <c r="D14" s="56"/>
      <c r="E14" s="56"/>
      <c r="F14" s="56"/>
      <c r="G14" s="56"/>
    </row>
    <row r="15" spans="1:9">
      <c r="B15" s="56"/>
      <c r="C15" s="57"/>
      <c r="D15" s="56"/>
      <c r="E15" s="56"/>
      <c r="F15" s="56"/>
      <c r="G15" s="56"/>
    </row>
    <row r="16" spans="1:9">
      <c r="B16" s="56"/>
      <c r="C16" s="57"/>
      <c r="D16" s="56"/>
      <c r="E16" s="56"/>
      <c r="F16" s="56"/>
      <c r="G16" s="56"/>
    </row>
    <row r="17" spans="2:7">
      <c r="B17" s="56"/>
      <c r="C17" s="57"/>
      <c r="D17" s="56"/>
      <c r="E17" s="56"/>
      <c r="F17" s="56"/>
      <c r="G17" s="56"/>
    </row>
    <row r="18" spans="2:7">
      <c r="B18" s="56"/>
      <c r="C18" s="57"/>
      <c r="D18" s="56"/>
      <c r="E18" s="56"/>
      <c r="F18" s="56"/>
      <c r="G18" s="56"/>
    </row>
    <row r="19" spans="2:7">
      <c r="B19" s="56"/>
      <c r="C19" s="57"/>
      <c r="D19" s="56"/>
      <c r="E19" s="56"/>
      <c r="F19" s="56"/>
      <c r="G19" s="56"/>
    </row>
  </sheetData>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dimension ref="A1:O139"/>
  <sheetViews>
    <sheetView showGridLines="0" zoomScaleNormal="100" workbookViewId="0">
      <selection activeCell="H25" sqref="H25"/>
    </sheetView>
  </sheetViews>
  <sheetFormatPr defaultColWidth="9.140625" defaultRowHeight="14.45"/>
  <cols>
    <col min="1" max="1" width="1.7109375" customWidth="1"/>
    <col min="6" max="6" width="9.140625" customWidth="1"/>
    <col min="7" max="7" width="9.85546875" customWidth="1"/>
    <col min="8" max="8" width="11" customWidth="1"/>
    <col min="9" max="14" width="11" bestFit="1" customWidth="1"/>
    <col min="15" max="15" width="3.7109375" customWidth="1"/>
  </cols>
  <sheetData>
    <row r="1" spans="1:15">
      <c r="A1" s="257"/>
      <c r="B1" s="257"/>
      <c r="C1" s="257"/>
      <c r="D1" s="257"/>
      <c r="E1" s="257"/>
      <c r="F1" s="257"/>
      <c r="G1" s="257"/>
      <c r="H1" s="257"/>
      <c r="I1" s="257"/>
      <c r="J1" s="257"/>
      <c r="K1" s="257"/>
      <c r="L1" s="257"/>
      <c r="M1" s="257"/>
      <c r="N1" s="257"/>
      <c r="O1" s="257"/>
    </row>
    <row r="2" spans="1:15">
      <c r="A2" s="257"/>
      <c r="B2" s="257"/>
      <c r="C2" s="257"/>
      <c r="D2" s="257"/>
      <c r="E2" s="257"/>
      <c r="F2" s="257"/>
      <c r="G2" s="257"/>
      <c r="H2" s="257"/>
      <c r="I2" s="257"/>
      <c r="J2" s="257"/>
      <c r="K2" s="257"/>
      <c r="L2" s="257"/>
      <c r="M2" s="257"/>
      <c r="N2" s="257"/>
      <c r="O2" s="257"/>
    </row>
    <row r="3" spans="1:15">
      <c r="A3" s="257"/>
      <c r="B3" s="257"/>
      <c r="C3" s="257"/>
      <c r="D3" s="257"/>
      <c r="E3" s="257"/>
      <c r="F3" s="257"/>
      <c r="G3" s="257"/>
      <c r="H3" s="257"/>
      <c r="I3" s="257"/>
      <c r="J3" s="257"/>
      <c r="K3" s="257"/>
      <c r="L3" s="257"/>
      <c r="M3" s="257"/>
      <c r="N3" s="257"/>
      <c r="O3" s="257"/>
    </row>
    <row r="4" spans="1:15">
      <c r="A4" s="257"/>
      <c r="B4" s="257"/>
      <c r="C4" s="257"/>
      <c r="D4" s="257"/>
      <c r="E4" s="257"/>
      <c r="F4" s="257"/>
      <c r="G4" s="257"/>
      <c r="H4" s="257"/>
      <c r="I4" s="257"/>
      <c r="J4" s="257"/>
      <c r="K4" s="257"/>
      <c r="L4" s="257"/>
      <c r="M4" s="257"/>
      <c r="N4" s="257"/>
      <c r="O4" s="257"/>
    </row>
    <row r="5" spans="1:15">
      <c r="A5" s="257"/>
      <c r="B5" s="257"/>
      <c r="C5" s="257"/>
      <c r="D5" s="257"/>
      <c r="E5" s="257"/>
      <c r="F5" s="257"/>
      <c r="G5" s="257"/>
      <c r="H5" s="257"/>
      <c r="I5" s="257"/>
      <c r="J5" s="257"/>
      <c r="K5" s="257"/>
      <c r="L5" s="257"/>
      <c r="M5" s="257"/>
      <c r="N5" s="257"/>
      <c r="O5" s="257"/>
    </row>
    <row r="6" spans="1:15">
      <c r="A6" s="257"/>
      <c r="B6" s="257"/>
      <c r="C6" s="257"/>
      <c r="D6" s="257"/>
      <c r="E6" s="257"/>
      <c r="F6" s="257"/>
      <c r="G6" s="257"/>
      <c r="H6" s="257"/>
      <c r="I6" s="257"/>
      <c r="J6" s="257"/>
      <c r="K6" s="257"/>
      <c r="L6" s="257"/>
      <c r="M6" s="257"/>
      <c r="N6" s="257"/>
      <c r="O6" s="257"/>
    </row>
    <row r="7" spans="1:15">
      <c r="A7" s="257"/>
      <c r="B7" s="257"/>
      <c r="C7" s="257"/>
      <c r="D7" s="257"/>
      <c r="E7" s="257"/>
      <c r="F7" s="257"/>
      <c r="G7" s="257"/>
      <c r="H7" s="257"/>
      <c r="I7" s="257"/>
      <c r="J7" s="257"/>
      <c r="K7" s="257"/>
      <c r="L7" s="257"/>
      <c r="M7" s="257"/>
      <c r="N7" s="257"/>
      <c r="O7" s="257"/>
    </row>
    <row r="8" spans="1:15">
      <c r="A8" s="257"/>
      <c r="B8" s="257"/>
      <c r="C8" s="257"/>
      <c r="D8" s="257"/>
      <c r="E8" s="257"/>
      <c r="F8" s="257"/>
      <c r="G8" s="257"/>
      <c r="H8" s="257"/>
      <c r="I8" s="257"/>
      <c r="J8" s="257"/>
      <c r="K8" s="257"/>
      <c r="L8" s="257"/>
      <c r="M8" s="257"/>
      <c r="N8" s="257"/>
      <c r="O8" s="257"/>
    </row>
    <row r="9" spans="1:15" ht="7.9" customHeight="1">
      <c r="A9" s="258"/>
      <c r="B9" s="802"/>
      <c r="C9" s="802"/>
      <c r="D9" s="802"/>
      <c r="E9" s="802"/>
      <c r="F9" s="802"/>
      <c r="G9" s="802"/>
      <c r="H9" s="802"/>
      <c r="I9" s="802"/>
      <c r="J9" s="802"/>
      <c r="K9" s="802"/>
      <c r="L9" s="802"/>
      <c r="M9" s="802"/>
      <c r="N9" s="802"/>
      <c r="O9" s="258"/>
    </row>
    <row r="10" spans="1:15" ht="7.9" customHeight="1">
      <c r="A10" s="258"/>
      <c r="B10" s="258"/>
      <c r="C10" s="259"/>
      <c r="D10" s="258"/>
      <c r="E10" s="258"/>
      <c r="F10" s="258"/>
      <c r="G10" s="258"/>
      <c r="H10" s="259"/>
      <c r="I10" s="259"/>
      <c r="J10" s="259"/>
      <c r="K10" s="259"/>
      <c r="L10" s="259"/>
      <c r="M10" s="260"/>
      <c r="N10" s="259"/>
      <c r="O10" s="259"/>
    </row>
    <row r="11" spans="1:15" ht="15" thickBot="1">
      <c r="A11" s="258"/>
      <c r="B11" s="261" t="s">
        <v>561</v>
      </c>
      <c r="C11" s="262"/>
      <c r="D11" s="263"/>
      <c r="E11" s="263"/>
      <c r="F11" s="263"/>
      <c r="G11" s="263"/>
      <c r="H11" s="262"/>
      <c r="I11" s="262"/>
      <c r="J11" s="262"/>
      <c r="K11" s="262"/>
      <c r="L11" s="262"/>
      <c r="M11" s="264"/>
      <c r="N11" s="262"/>
      <c r="O11" s="259"/>
    </row>
    <row r="12" spans="1:15" ht="15" thickBot="1">
      <c r="A12" s="257"/>
      <c r="B12" s="265"/>
      <c r="C12" s="258"/>
      <c r="D12" s="257"/>
      <c r="E12" s="257"/>
      <c r="F12" s="257"/>
      <c r="G12" s="265"/>
      <c r="H12" s="266" t="s">
        <v>562</v>
      </c>
      <c r="I12" s="267" t="s">
        <v>563</v>
      </c>
      <c r="J12" s="267" t="s">
        <v>564</v>
      </c>
      <c r="K12" s="267" t="s">
        <v>565</v>
      </c>
      <c r="L12" s="267" t="s">
        <v>566</v>
      </c>
      <c r="M12" s="267" t="s">
        <v>567</v>
      </c>
      <c r="N12" s="268" t="s">
        <v>568</v>
      </c>
      <c r="O12" s="257"/>
    </row>
    <row r="13" spans="1:15">
      <c r="A13" s="257"/>
      <c r="B13" s="269" t="s">
        <v>569</v>
      </c>
      <c r="C13" s="257"/>
      <c r="D13" s="257"/>
      <c r="E13" s="257"/>
      <c r="F13" s="270" t="s">
        <v>570</v>
      </c>
      <c r="G13" s="257"/>
      <c r="H13" s="271"/>
      <c r="I13" s="272"/>
      <c r="J13" s="272"/>
      <c r="K13" s="272"/>
      <c r="L13" s="272"/>
      <c r="M13" s="272"/>
      <c r="N13" s="273"/>
      <c r="O13" s="257"/>
    </row>
    <row r="14" spans="1:15">
      <c r="A14" s="257"/>
      <c r="B14" s="274" t="s">
        <v>571</v>
      </c>
      <c r="C14" s="257"/>
      <c r="D14" s="257"/>
      <c r="E14" s="275"/>
      <c r="F14" s="20">
        <v>2.5000000000000001E-2</v>
      </c>
      <c r="G14" s="257"/>
      <c r="H14" s="276">
        <f>'LIHTC Rents'!K16</f>
        <v>0</v>
      </c>
      <c r="I14" s="277">
        <f t="shared" ref="I14:N16" si="0">H14*(1+$F$14)</f>
        <v>0</v>
      </c>
      <c r="J14" s="277">
        <f t="shared" si="0"/>
        <v>0</v>
      </c>
      <c r="K14" s="277">
        <f t="shared" si="0"/>
        <v>0</v>
      </c>
      <c r="L14" s="277">
        <f t="shared" si="0"/>
        <v>0</v>
      </c>
      <c r="M14" s="277">
        <f t="shared" si="0"/>
        <v>0</v>
      </c>
      <c r="N14" s="278">
        <f t="shared" si="0"/>
        <v>0</v>
      </c>
      <c r="O14" s="257"/>
    </row>
    <row r="15" spans="1:15" ht="15" customHeight="1">
      <c r="A15" s="257"/>
      <c r="B15" s="274" t="s">
        <v>572</v>
      </c>
      <c r="C15" s="734" t="s">
        <v>573</v>
      </c>
      <c r="D15" s="734"/>
      <c r="E15" s="734"/>
      <c r="F15" s="280"/>
      <c r="G15" s="257"/>
      <c r="H15" s="25">
        <v>0</v>
      </c>
      <c r="I15" s="277">
        <f t="shared" si="0"/>
        <v>0</v>
      </c>
      <c r="J15" s="277">
        <f t="shared" si="0"/>
        <v>0</v>
      </c>
      <c r="K15" s="277">
        <f t="shared" si="0"/>
        <v>0</v>
      </c>
      <c r="L15" s="277">
        <f t="shared" si="0"/>
        <v>0</v>
      </c>
      <c r="M15" s="277">
        <f t="shared" si="0"/>
        <v>0</v>
      </c>
      <c r="N15" s="278">
        <f t="shared" si="0"/>
        <v>0</v>
      </c>
      <c r="O15" s="257"/>
    </row>
    <row r="16" spans="1:15">
      <c r="A16" s="257"/>
      <c r="B16" s="281" t="s">
        <v>572</v>
      </c>
      <c r="C16" s="735" t="s">
        <v>574</v>
      </c>
      <c r="D16" s="735"/>
      <c r="E16" s="735"/>
      <c r="F16" s="279"/>
      <c r="G16" s="282"/>
      <c r="H16" s="24">
        <v>0</v>
      </c>
      <c r="I16" s="405">
        <f>H16*(1+$F$14)</f>
        <v>0</v>
      </c>
      <c r="J16" s="277">
        <f t="shared" si="0"/>
        <v>0</v>
      </c>
      <c r="K16" s="277">
        <f t="shared" si="0"/>
        <v>0</v>
      </c>
      <c r="L16" s="277">
        <f t="shared" si="0"/>
        <v>0</v>
      </c>
      <c r="M16" s="277">
        <f t="shared" si="0"/>
        <v>0</v>
      </c>
      <c r="N16" s="278">
        <f t="shared" si="0"/>
        <v>0</v>
      </c>
      <c r="O16" s="257"/>
    </row>
    <row r="17" spans="1:15">
      <c r="A17" s="257"/>
      <c r="B17" s="280" t="s">
        <v>575</v>
      </c>
      <c r="C17" s="265"/>
      <c r="D17" s="257"/>
      <c r="E17" s="257"/>
      <c r="F17" s="257"/>
      <c r="G17" s="283" t="s">
        <v>15</v>
      </c>
      <c r="H17" s="276">
        <f>SUM(H14:H16)</f>
        <v>0</v>
      </c>
      <c r="I17" s="277">
        <f t="shared" ref="I17:N17" si="1">SUM(I14:I16)</f>
        <v>0</v>
      </c>
      <c r="J17" s="284">
        <f t="shared" si="1"/>
        <v>0</v>
      </c>
      <c r="K17" s="284">
        <f t="shared" si="1"/>
        <v>0</v>
      </c>
      <c r="L17" s="284">
        <f t="shared" si="1"/>
        <v>0</v>
      </c>
      <c r="M17" s="284">
        <f t="shared" si="1"/>
        <v>0</v>
      </c>
      <c r="N17" s="285">
        <f t="shared" si="1"/>
        <v>0</v>
      </c>
      <c r="O17" s="257"/>
    </row>
    <row r="18" spans="1:15">
      <c r="A18" s="257"/>
      <c r="B18" s="269"/>
      <c r="C18" s="257"/>
      <c r="D18" s="257"/>
      <c r="E18" s="257"/>
      <c r="F18" s="270" t="s">
        <v>570</v>
      </c>
      <c r="H18" s="731"/>
      <c r="I18" s="732"/>
      <c r="J18" s="732"/>
      <c r="K18" s="732"/>
      <c r="L18" s="732"/>
      <c r="M18" s="732"/>
      <c r="N18" s="733"/>
      <c r="O18" s="257"/>
    </row>
    <row r="19" spans="1:15" ht="15" thickBot="1">
      <c r="A19" s="257"/>
      <c r="B19" s="286" t="s">
        <v>576</v>
      </c>
      <c r="C19" s="287"/>
      <c r="D19" s="287"/>
      <c r="E19" s="287"/>
      <c r="F19" s="21">
        <v>7.0000000000000007E-2</v>
      </c>
      <c r="G19" s="287"/>
      <c r="H19" s="288">
        <f>H17*-($F$19)</f>
        <v>0</v>
      </c>
      <c r="I19" s="289">
        <f t="shared" ref="I19:N19" si="2">I17*-($F$19)</f>
        <v>0</v>
      </c>
      <c r="J19" s="289">
        <f t="shared" si="2"/>
        <v>0</v>
      </c>
      <c r="K19" s="289">
        <f t="shared" si="2"/>
        <v>0</v>
      </c>
      <c r="L19" s="289">
        <f t="shared" si="2"/>
        <v>0</v>
      </c>
      <c r="M19" s="289">
        <f t="shared" si="2"/>
        <v>0</v>
      </c>
      <c r="N19" s="290">
        <f t="shared" si="2"/>
        <v>0</v>
      </c>
      <c r="O19" s="257"/>
    </row>
    <row r="20" spans="1:15" ht="15.6" thickTop="1" thickBot="1">
      <c r="A20" s="257"/>
      <c r="B20" s="291" t="s">
        <v>577</v>
      </c>
      <c r="C20" s="257"/>
      <c r="D20" s="257"/>
      <c r="E20" s="257"/>
      <c r="F20" s="257"/>
      <c r="G20" s="283" t="s">
        <v>15</v>
      </c>
      <c r="H20" s="292">
        <f t="shared" ref="H20:N20" si="3">SUM(H17+H19)</f>
        <v>0</v>
      </c>
      <c r="I20" s="293">
        <f t="shared" si="3"/>
        <v>0</v>
      </c>
      <c r="J20" s="293">
        <f t="shared" si="3"/>
        <v>0</v>
      </c>
      <c r="K20" s="293">
        <f t="shared" si="3"/>
        <v>0</v>
      </c>
      <c r="L20" s="293">
        <f t="shared" si="3"/>
        <v>0</v>
      </c>
      <c r="M20" s="293">
        <f t="shared" si="3"/>
        <v>0</v>
      </c>
      <c r="N20" s="294">
        <f t="shared" si="3"/>
        <v>0</v>
      </c>
      <c r="O20" s="257"/>
    </row>
    <row r="21" spans="1:15" ht="7.9" customHeight="1">
      <c r="A21" s="257"/>
      <c r="B21" s="257"/>
      <c r="C21" s="257"/>
      <c r="D21" s="257"/>
      <c r="E21" s="257"/>
      <c r="F21" s="257"/>
      <c r="G21" s="257"/>
      <c r="H21" s="257"/>
      <c r="I21" s="257"/>
      <c r="J21" s="257"/>
      <c r="K21" s="257"/>
      <c r="L21" s="257"/>
      <c r="M21" s="257"/>
      <c r="N21" s="257"/>
      <c r="O21" s="257"/>
    </row>
    <row r="22" spans="1:15" ht="15" thickBot="1">
      <c r="A22" s="258"/>
      <c r="B22" s="261" t="s">
        <v>578</v>
      </c>
      <c r="C22" s="262"/>
      <c r="D22" s="262"/>
      <c r="E22" s="262"/>
      <c r="F22" s="262"/>
      <c r="G22" s="262"/>
      <c r="H22" s="262"/>
      <c r="I22" s="262"/>
      <c r="J22" s="262"/>
      <c r="K22" s="264"/>
      <c r="L22" s="262"/>
      <c r="M22" s="262"/>
      <c r="N22" s="262"/>
      <c r="O22" s="259"/>
    </row>
    <row r="23" spans="1:15" ht="24.6" thickBot="1">
      <c r="A23" s="258"/>
      <c r="B23" s="269" t="s">
        <v>579</v>
      </c>
      <c r="C23" s="258"/>
      <c r="D23" s="280"/>
      <c r="E23" s="295" t="s">
        <v>570</v>
      </c>
      <c r="F23" s="258"/>
      <c r="G23" s="296" t="s">
        <v>580</v>
      </c>
      <c r="H23" s="266" t="s">
        <v>562</v>
      </c>
      <c r="I23" s="267" t="s">
        <v>563</v>
      </c>
      <c r="J23" s="267" t="s">
        <v>564</v>
      </c>
      <c r="K23" s="267" t="s">
        <v>565</v>
      </c>
      <c r="L23" s="267" t="s">
        <v>566</v>
      </c>
      <c r="M23" s="267" t="s">
        <v>567</v>
      </c>
      <c r="N23" s="268" t="s">
        <v>568</v>
      </c>
      <c r="O23" s="258"/>
    </row>
    <row r="24" spans="1:15">
      <c r="A24" s="258"/>
      <c r="B24" s="297" t="s">
        <v>581</v>
      </c>
      <c r="C24" s="297"/>
      <c r="D24" s="297"/>
      <c r="E24" s="20">
        <v>3.5000000000000003E-2</v>
      </c>
      <c r="F24" s="298"/>
      <c r="G24" s="299" t="str">
        <f>IFERROR(H24/'LIHTC Rents'!$D$16, "")</f>
        <v/>
      </c>
      <c r="H24" s="26">
        <v>0</v>
      </c>
      <c r="I24" s="300">
        <f t="shared" ref="I24:N33" si="4">H24*(1+$E$24)</f>
        <v>0</v>
      </c>
      <c r="J24" s="300">
        <f t="shared" si="4"/>
        <v>0</v>
      </c>
      <c r="K24" s="300">
        <f t="shared" si="4"/>
        <v>0</v>
      </c>
      <c r="L24" s="300">
        <f t="shared" si="4"/>
        <v>0</v>
      </c>
      <c r="M24" s="300">
        <f t="shared" si="4"/>
        <v>0</v>
      </c>
      <c r="N24" s="301">
        <f t="shared" si="4"/>
        <v>0</v>
      </c>
      <c r="O24" s="258"/>
    </row>
    <row r="25" spans="1:15">
      <c r="A25" s="258"/>
      <c r="B25" s="302" t="s">
        <v>582</v>
      </c>
      <c r="C25" s="302"/>
      <c r="D25" s="302"/>
      <c r="E25" s="302"/>
      <c r="F25" s="302"/>
      <c r="G25" s="299" t="str">
        <f>IFERROR(H25/'LIHTC Rents'!$D$16, "")</f>
        <v/>
      </c>
      <c r="H25" s="26">
        <v>0</v>
      </c>
      <c r="I25" s="300">
        <f t="shared" si="4"/>
        <v>0</v>
      </c>
      <c r="J25" s="300">
        <f t="shared" si="4"/>
        <v>0</v>
      </c>
      <c r="K25" s="300">
        <f t="shared" si="4"/>
        <v>0</v>
      </c>
      <c r="L25" s="300">
        <f t="shared" si="4"/>
        <v>0</v>
      </c>
      <c r="M25" s="300">
        <f t="shared" si="4"/>
        <v>0</v>
      </c>
      <c r="N25" s="301">
        <f t="shared" si="4"/>
        <v>0</v>
      </c>
      <c r="O25" s="258"/>
    </row>
    <row r="26" spans="1:15">
      <c r="A26" s="258"/>
      <c r="B26" s="302" t="s">
        <v>583</v>
      </c>
      <c r="C26" s="302"/>
      <c r="D26" s="302"/>
      <c r="E26" s="302"/>
      <c r="F26" s="302"/>
      <c r="G26" s="299" t="str">
        <f>IFERROR(H26/'LIHTC Rents'!$D$16, "")</f>
        <v/>
      </c>
      <c r="H26" s="26">
        <v>0</v>
      </c>
      <c r="I26" s="300">
        <f t="shared" si="4"/>
        <v>0</v>
      </c>
      <c r="J26" s="300">
        <f t="shared" si="4"/>
        <v>0</v>
      </c>
      <c r="K26" s="300">
        <f t="shared" si="4"/>
        <v>0</v>
      </c>
      <c r="L26" s="300">
        <f t="shared" si="4"/>
        <v>0</v>
      </c>
      <c r="M26" s="300">
        <f t="shared" si="4"/>
        <v>0</v>
      </c>
      <c r="N26" s="301">
        <f t="shared" si="4"/>
        <v>0</v>
      </c>
      <c r="O26" s="258"/>
    </row>
    <row r="27" spans="1:15">
      <c r="A27" s="258"/>
      <c r="B27" s="302" t="s">
        <v>584</v>
      </c>
      <c r="C27" s="302"/>
      <c r="D27" s="302"/>
      <c r="E27" s="302"/>
      <c r="F27" s="302"/>
      <c r="G27" s="299" t="str">
        <f>IFERROR(H27/'LIHTC Rents'!$D$16, "")</f>
        <v/>
      </c>
      <c r="H27" s="26">
        <v>0</v>
      </c>
      <c r="I27" s="300">
        <f t="shared" si="4"/>
        <v>0</v>
      </c>
      <c r="J27" s="300">
        <f t="shared" si="4"/>
        <v>0</v>
      </c>
      <c r="K27" s="300">
        <f t="shared" si="4"/>
        <v>0</v>
      </c>
      <c r="L27" s="300">
        <f t="shared" si="4"/>
        <v>0</v>
      </c>
      <c r="M27" s="300">
        <f t="shared" si="4"/>
        <v>0</v>
      </c>
      <c r="N27" s="301">
        <f t="shared" si="4"/>
        <v>0</v>
      </c>
      <c r="O27" s="258"/>
    </row>
    <row r="28" spans="1:15">
      <c r="A28" s="258"/>
      <c r="B28" s="302" t="s">
        <v>585</v>
      </c>
      <c r="C28" s="302"/>
      <c r="D28" s="302"/>
      <c r="E28" s="302"/>
      <c r="F28" s="302"/>
      <c r="G28" s="299" t="str">
        <f>IFERROR(H28/'LIHTC Rents'!$D$16, "")</f>
        <v/>
      </c>
      <c r="H28" s="26">
        <v>0</v>
      </c>
      <c r="I28" s="300">
        <f t="shared" si="4"/>
        <v>0</v>
      </c>
      <c r="J28" s="300">
        <f t="shared" si="4"/>
        <v>0</v>
      </c>
      <c r="K28" s="300">
        <f t="shared" si="4"/>
        <v>0</v>
      </c>
      <c r="L28" s="300">
        <f t="shared" si="4"/>
        <v>0</v>
      </c>
      <c r="M28" s="300">
        <f t="shared" si="4"/>
        <v>0</v>
      </c>
      <c r="N28" s="301">
        <f t="shared" si="4"/>
        <v>0</v>
      </c>
      <c r="O28" s="258"/>
    </row>
    <row r="29" spans="1:15">
      <c r="A29" s="258"/>
      <c r="B29" s="302" t="s">
        <v>586</v>
      </c>
      <c r="C29" s="302"/>
      <c r="D29" s="302"/>
      <c r="E29" s="302"/>
      <c r="F29" s="302"/>
      <c r="G29" s="299" t="str">
        <f>IFERROR(H29/'LIHTC Rents'!$D$16, "")</f>
        <v/>
      </c>
      <c r="H29" s="26">
        <v>0</v>
      </c>
      <c r="I29" s="300">
        <f t="shared" si="4"/>
        <v>0</v>
      </c>
      <c r="J29" s="300">
        <f t="shared" si="4"/>
        <v>0</v>
      </c>
      <c r="K29" s="300">
        <f t="shared" si="4"/>
        <v>0</v>
      </c>
      <c r="L29" s="300">
        <f t="shared" si="4"/>
        <v>0</v>
      </c>
      <c r="M29" s="300">
        <f t="shared" si="4"/>
        <v>0</v>
      </c>
      <c r="N29" s="301">
        <f t="shared" si="4"/>
        <v>0</v>
      </c>
      <c r="O29" s="258"/>
    </row>
    <row r="30" spans="1:15">
      <c r="A30" s="258"/>
      <c r="B30" s="302" t="s">
        <v>587</v>
      </c>
      <c r="C30" s="302"/>
      <c r="D30" s="302"/>
      <c r="E30" s="302"/>
      <c r="F30" s="302"/>
      <c r="G30" s="299" t="str">
        <f>IFERROR(H30/'LIHTC Rents'!$D$16, "")</f>
        <v/>
      </c>
      <c r="H30" s="26">
        <v>0</v>
      </c>
      <c r="I30" s="300">
        <f t="shared" si="4"/>
        <v>0</v>
      </c>
      <c r="J30" s="300">
        <f t="shared" si="4"/>
        <v>0</v>
      </c>
      <c r="K30" s="300">
        <f t="shared" si="4"/>
        <v>0</v>
      </c>
      <c r="L30" s="300">
        <f t="shared" si="4"/>
        <v>0</v>
      </c>
      <c r="M30" s="300">
        <f t="shared" si="4"/>
        <v>0</v>
      </c>
      <c r="N30" s="301">
        <f t="shared" si="4"/>
        <v>0</v>
      </c>
      <c r="O30" s="258"/>
    </row>
    <row r="31" spans="1:15">
      <c r="A31" s="258"/>
      <c r="B31" s="302" t="s">
        <v>588</v>
      </c>
      <c r="C31" s="302"/>
      <c r="D31" s="302"/>
      <c r="E31" s="302"/>
      <c r="F31" s="302"/>
      <c r="G31" s="299" t="str">
        <f>IFERROR(H31/'LIHTC Rents'!$D$16, "")</f>
        <v/>
      </c>
      <c r="H31" s="26">
        <v>0</v>
      </c>
      <c r="I31" s="300">
        <f t="shared" si="4"/>
        <v>0</v>
      </c>
      <c r="J31" s="300">
        <f t="shared" si="4"/>
        <v>0</v>
      </c>
      <c r="K31" s="300">
        <f t="shared" si="4"/>
        <v>0</v>
      </c>
      <c r="L31" s="300">
        <f t="shared" si="4"/>
        <v>0</v>
      </c>
      <c r="M31" s="300">
        <f t="shared" si="4"/>
        <v>0</v>
      </c>
      <c r="N31" s="301">
        <f t="shared" si="4"/>
        <v>0</v>
      </c>
      <c r="O31" s="258"/>
    </row>
    <row r="32" spans="1:15">
      <c r="A32" s="258"/>
      <c r="B32" s="302" t="s">
        <v>589</v>
      </c>
      <c r="C32" s="302"/>
      <c r="D32" s="302"/>
      <c r="E32" s="302"/>
      <c r="F32" s="302"/>
      <c r="G32" s="299" t="str">
        <f>IFERROR(H32/'LIHTC Rents'!$D$16, "")</f>
        <v/>
      </c>
      <c r="H32" s="26">
        <v>0</v>
      </c>
      <c r="I32" s="300">
        <f t="shared" si="4"/>
        <v>0</v>
      </c>
      <c r="J32" s="300">
        <f t="shared" si="4"/>
        <v>0</v>
      </c>
      <c r="K32" s="300">
        <f t="shared" si="4"/>
        <v>0</v>
      </c>
      <c r="L32" s="300">
        <f t="shared" si="4"/>
        <v>0</v>
      </c>
      <c r="M32" s="300">
        <f t="shared" si="4"/>
        <v>0</v>
      </c>
      <c r="N32" s="301">
        <f t="shared" si="4"/>
        <v>0</v>
      </c>
      <c r="O32" s="258"/>
    </row>
    <row r="33" spans="1:15">
      <c r="A33" s="258"/>
      <c r="B33" s="302" t="s">
        <v>590</v>
      </c>
      <c r="C33" s="302"/>
      <c r="D33" s="302"/>
      <c r="E33" s="302"/>
      <c r="F33" s="302"/>
      <c r="G33" s="299" t="str">
        <f>IFERROR(H33/'LIHTC Rents'!$D$16, "")</f>
        <v/>
      </c>
      <c r="H33" s="26">
        <v>0</v>
      </c>
      <c r="I33" s="300">
        <f t="shared" si="4"/>
        <v>0</v>
      </c>
      <c r="J33" s="300">
        <f t="shared" si="4"/>
        <v>0</v>
      </c>
      <c r="K33" s="300">
        <f t="shared" si="4"/>
        <v>0</v>
      </c>
      <c r="L33" s="300">
        <f t="shared" si="4"/>
        <v>0</v>
      </c>
      <c r="M33" s="300">
        <f t="shared" si="4"/>
        <v>0</v>
      </c>
      <c r="N33" s="301">
        <f t="shared" si="4"/>
        <v>0</v>
      </c>
      <c r="O33" s="258"/>
    </row>
    <row r="34" spans="1:15">
      <c r="A34" s="258"/>
      <c r="B34" s="302" t="s">
        <v>591</v>
      </c>
      <c r="C34" s="302"/>
      <c r="D34" s="302"/>
      <c r="E34" s="302"/>
      <c r="F34" s="302"/>
      <c r="G34" s="299" t="str">
        <f>IFERROR(H34/'LIHTC Rents'!$D$16, "")</f>
        <v/>
      </c>
      <c r="H34" s="26">
        <v>0</v>
      </c>
      <c r="I34" s="300">
        <f t="shared" ref="I34:N43" si="5">H34*(1+$E$24)</f>
        <v>0</v>
      </c>
      <c r="J34" s="300">
        <f t="shared" si="5"/>
        <v>0</v>
      </c>
      <c r="K34" s="300">
        <f t="shared" si="5"/>
        <v>0</v>
      </c>
      <c r="L34" s="300">
        <f t="shared" si="5"/>
        <v>0</v>
      </c>
      <c r="M34" s="300">
        <f t="shared" si="5"/>
        <v>0</v>
      </c>
      <c r="N34" s="301">
        <f t="shared" si="5"/>
        <v>0</v>
      </c>
      <c r="O34" s="258"/>
    </row>
    <row r="35" spans="1:15">
      <c r="A35" s="258"/>
      <c r="B35" s="302" t="s">
        <v>592</v>
      </c>
      <c r="C35" s="302"/>
      <c r="D35" s="302"/>
      <c r="E35" s="302"/>
      <c r="F35" s="302"/>
      <c r="G35" s="299" t="str">
        <f>IFERROR(H35/'LIHTC Rents'!$D$16, "")</f>
        <v/>
      </c>
      <c r="H35" s="26">
        <v>0</v>
      </c>
      <c r="I35" s="300">
        <f t="shared" si="5"/>
        <v>0</v>
      </c>
      <c r="J35" s="300">
        <f t="shared" si="5"/>
        <v>0</v>
      </c>
      <c r="K35" s="300">
        <f t="shared" si="5"/>
        <v>0</v>
      </c>
      <c r="L35" s="300">
        <f t="shared" si="5"/>
        <v>0</v>
      </c>
      <c r="M35" s="300">
        <f t="shared" si="5"/>
        <v>0</v>
      </c>
      <c r="N35" s="301">
        <f t="shared" si="5"/>
        <v>0</v>
      </c>
      <c r="O35" s="258"/>
    </row>
    <row r="36" spans="1:15">
      <c r="A36" s="258"/>
      <c r="B36" s="302" t="s">
        <v>593</v>
      </c>
      <c r="C36" s="302"/>
      <c r="D36" s="302"/>
      <c r="E36" s="302"/>
      <c r="F36" s="302"/>
      <c r="G36" s="299" t="str">
        <f>IFERROR(H36/'LIHTC Rents'!$D$16, "")</f>
        <v/>
      </c>
      <c r="H36" s="26">
        <v>0</v>
      </c>
      <c r="I36" s="300">
        <f t="shared" si="5"/>
        <v>0</v>
      </c>
      <c r="J36" s="300">
        <f t="shared" si="5"/>
        <v>0</v>
      </c>
      <c r="K36" s="300">
        <f t="shared" si="5"/>
        <v>0</v>
      </c>
      <c r="L36" s="300">
        <f t="shared" si="5"/>
        <v>0</v>
      </c>
      <c r="M36" s="300">
        <f t="shared" si="5"/>
        <v>0</v>
      </c>
      <c r="N36" s="301">
        <f t="shared" si="5"/>
        <v>0</v>
      </c>
      <c r="O36" s="258"/>
    </row>
    <row r="37" spans="1:15">
      <c r="A37" s="258"/>
      <c r="B37" s="302" t="s">
        <v>594</v>
      </c>
      <c r="C37" s="302"/>
      <c r="D37" s="302"/>
      <c r="E37" s="302"/>
      <c r="F37" s="302"/>
      <c r="G37" s="299" t="str">
        <f>IFERROR(H37/'LIHTC Rents'!$D$16, "")</f>
        <v/>
      </c>
      <c r="H37" s="26">
        <v>0</v>
      </c>
      <c r="I37" s="300">
        <f t="shared" si="5"/>
        <v>0</v>
      </c>
      <c r="J37" s="300">
        <f t="shared" si="5"/>
        <v>0</v>
      </c>
      <c r="K37" s="300">
        <f t="shared" si="5"/>
        <v>0</v>
      </c>
      <c r="L37" s="300">
        <f t="shared" si="5"/>
        <v>0</v>
      </c>
      <c r="M37" s="300">
        <f t="shared" si="5"/>
        <v>0</v>
      </c>
      <c r="N37" s="301">
        <f t="shared" si="5"/>
        <v>0</v>
      </c>
      <c r="O37" s="258"/>
    </row>
    <row r="38" spans="1:15">
      <c r="A38" s="258"/>
      <c r="B38" s="302" t="s">
        <v>595</v>
      </c>
      <c r="C38" s="302"/>
      <c r="D38" s="302"/>
      <c r="E38" s="302"/>
      <c r="F38" s="302"/>
      <c r="G38" s="299" t="str">
        <f>IFERROR(H38/'LIHTC Rents'!$D$16, "")</f>
        <v/>
      </c>
      <c r="H38" s="26">
        <v>0</v>
      </c>
      <c r="I38" s="300">
        <f t="shared" si="5"/>
        <v>0</v>
      </c>
      <c r="J38" s="300">
        <f t="shared" si="5"/>
        <v>0</v>
      </c>
      <c r="K38" s="300">
        <f t="shared" si="5"/>
        <v>0</v>
      </c>
      <c r="L38" s="300">
        <f t="shared" si="5"/>
        <v>0</v>
      </c>
      <c r="M38" s="300">
        <f t="shared" si="5"/>
        <v>0</v>
      </c>
      <c r="N38" s="301">
        <f t="shared" si="5"/>
        <v>0</v>
      </c>
      <c r="O38" s="258"/>
    </row>
    <row r="39" spans="1:15">
      <c r="A39" s="258"/>
      <c r="B39" s="302" t="s">
        <v>596</v>
      </c>
      <c r="C39" s="302"/>
      <c r="D39" s="302"/>
      <c r="E39" s="302"/>
      <c r="F39" s="302"/>
      <c r="G39" s="299" t="str">
        <f>IFERROR(H39/'LIHTC Rents'!$D$16, "")</f>
        <v/>
      </c>
      <c r="H39" s="26">
        <v>0</v>
      </c>
      <c r="I39" s="300">
        <f t="shared" si="5"/>
        <v>0</v>
      </c>
      <c r="J39" s="300">
        <f t="shared" si="5"/>
        <v>0</v>
      </c>
      <c r="K39" s="300">
        <f t="shared" si="5"/>
        <v>0</v>
      </c>
      <c r="L39" s="300">
        <f t="shared" si="5"/>
        <v>0</v>
      </c>
      <c r="M39" s="300">
        <f t="shared" si="5"/>
        <v>0</v>
      </c>
      <c r="N39" s="301">
        <f t="shared" si="5"/>
        <v>0</v>
      </c>
      <c r="O39" s="258"/>
    </row>
    <row r="40" spans="1:15">
      <c r="A40" s="258"/>
      <c r="B40" s="302" t="s">
        <v>597</v>
      </c>
      <c r="C40" s="302"/>
      <c r="D40" s="302"/>
      <c r="E40" s="302"/>
      <c r="F40" s="302"/>
      <c r="G40" s="299" t="str">
        <f>IFERROR(H40/'LIHTC Rents'!$D$16, "")</f>
        <v/>
      </c>
      <c r="H40" s="26">
        <v>0</v>
      </c>
      <c r="I40" s="300">
        <f t="shared" si="5"/>
        <v>0</v>
      </c>
      <c r="J40" s="300">
        <f t="shared" si="5"/>
        <v>0</v>
      </c>
      <c r="K40" s="300">
        <f t="shared" si="5"/>
        <v>0</v>
      </c>
      <c r="L40" s="300">
        <f t="shared" si="5"/>
        <v>0</v>
      </c>
      <c r="M40" s="300">
        <f t="shared" si="5"/>
        <v>0</v>
      </c>
      <c r="N40" s="301">
        <f t="shared" si="5"/>
        <v>0</v>
      </c>
      <c r="O40" s="258"/>
    </row>
    <row r="41" spans="1:15">
      <c r="A41" s="258"/>
      <c r="B41" s="302" t="s">
        <v>598</v>
      </c>
      <c r="C41" s="302"/>
      <c r="D41" s="302"/>
      <c r="E41" s="302"/>
      <c r="F41" s="302"/>
      <c r="G41" s="299" t="str">
        <f>IFERROR(H41/'LIHTC Rents'!$D$16, "")</f>
        <v/>
      </c>
      <c r="H41" s="26">
        <v>0</v>
      </c>
      <c r="I41" s="300">
        <f t="shared" si="5"/>
        <v>0</v>
      </c>
      <c r="J41" s="300">
        <f t="shared" si="5"/>
        <v>0</v>
      </c>
      <c r="K41" s="300">
        <f t="shared" si="5"/>
        <v>0</v>
      </c>
      <c r="L41" s="300">
        <f t="shared" si="5"/>
        <v>0</v>
      </c>
      <c r="M41" s="300">
        <f t="shared" si="5"/>
        <v>0</v>
      </c>
      <c r="N41" s="301">
        <f t="shared" si="5"/>
        <v>0</v>
      </c>
      <c r="O41" s="303"/>
    </row>
    <row r="42" spans="1:15">
      <c r="A42" s="258"/>
      <c r="B42" s="302" t="s">
        <v>599</v>
      </c>
      <c r="C42" s="302"/>
      <c r="D42" s="302"/>
      <c r="E42" s="302"/>
      <c r="F42" s="302"/>
      <c r="G42" s="299" t="str">
        <f>IFERROR(H42/'LIHTC Rents'!$D$16, "")</f>
        <v/>
      </c>
      <c r="H42" s="26">
        <v>0</v>
      </c>
      <c r="I42" s="300">
        <f t="shared" si="5"/>
        <v>0</v>
      </c>
      <c r="J42" s="300">
        <f t="shared" si="5"/>
        <v>0</v>
      </c>
      <c r="K42" s="300">
        <f t="shared" si="5"/>
        <v>0</v>
      </c>
      <c r="L42" s="300">
        <f t="shared" si="5"/>
        <v>0</v>
      </c>
      <c r="M42" s="300">
        <f t="shared" si="5"/>
        <v>0</v>
      </c>
      <c r="N42" s="301">
        <f t="shared" si="5"/>
        <v>0</v>
      </c>
      <c r="O42" s="258"/>
    </row>
    <row r="43" spans="1:15">
      <c r="A43" s="258"/>
      <c r="B43" s="302" t="s">
        <v>600</v>
      </c>
      <c r="C43" s="302"/>
      <c r="D43" s="302"/>
      <c r="E43" s="302"/>
      <c r="F43" s="302"/>
      <c r="G43" s="299" t="str">
        <f>IFERROR(H43/'LIHTC Rents'!$D$16, "")</f>
        <v/>
      </c>
      <c r="H43" s="26">
        <v>0</v>
      </c>
      <c r="I43" s="300">
        <f t="shared" si="5"/>
        <v>0</v>
      </c>
      <c r="J43" s="300">
        <f t="shared" si="5"/>
        <v>0</v>
      </c>
      <c r="K43" s="300">
        <f t="shared" si="5"/>
        <v>0</v>
      </c>
      <c r="L43" s="300">
        <f t="shared" si="5"/>
        <v>0</v>
      </c>
      <c r="M43" s="300">
        <f t="shared" si="5"/>
        <v>0</v>
      </c>
      <c r="N43" s="301">
        <f t="shared" si="5"/>
        <v>0</v>
      </c>
      <c r="O43" s="258"/>
    </row>
    <row r="44" spans="1:15">
      <c r="A44" s="258"/>
      <c r="B44" s="281" t="s">
        <v>601</v>
      </c>
      <c r="C44" s="281"/>
      <c r="D44" s="281"/>
      <c r="E44" s="281"/>
      <c r="F44" s="281"/>
      <c r="G44" s="299" t="str">
        <f>IFERROR(H44/'LIHTC Rents'!$D$16, "")</f>
        <v/>
      </c>
      <c r="H44" s="27">
        <v>0</v>
      </c>
      <c r="I44" s="300">
        <f t="shared" ref="I44:N44" si="6">H44*(1+$E$24)</f>
        <v>0</v>
      </c>
      <c r="J44" s="304">
        <f t="shared" si="6"/>
        <v>0</v>
      </c>
      <c r="K44" s="304">
        <f t="shared" si="6"/>
        <v>0</v>
      </c>
      <c r="L44" s="304">
        <f t="shared" si="6"/>
        <v>0</v>
      </c>
      <c r="M44" s="304">
        <f t="shared" si="6"/>
        <v>0</v>
      </c>
      <c r="N44" s="305">
        <f t="shared" si="6"/>
        <v>0</v>
      </c>
      <c r="O44" s="258"/>
    </row>
    <row r="45" spans="1:15">
      <c r="A45" s="258"/>
      <c r="B45" s="306" t="s">
        <v>602</v>
      </c>
      <c r="C45" s="280"/>
      <c r="D45" s="408"/>
      <c r="E45" s="407"/>
      <c r="F45" s="406"/>
      <c r="G45" s="425">
        <f>SUM(G24:G44)</f>
        <v>0</v>
      </c>
      <c r="H45" s="307">
        <f>SUM(H24:H44)</f>
        <v>0</v>
      </c>
      <c r="I45" s="308">
        <f t="shared" ref="I45:N45" si="7">SUM(I24:I44)</f>
        <v>0</v>
      </c>
      <c r="J45" s="308">
        <f t="shared" si="7"/>
        <v>0</v>
      </c>
      <c r="K45" s="308">
        <f>SUM(K24:K44)</f>
        <v>0</v>
      </c>
      <c r="L45" s="308">
        <f t="shared" si="7"/>
        <v>0</v>
      </c>
      <c r="M45" s="308">
        <f t="shared" si="7"/>
        <v>0</v>
      </c>
      <c r="N45" s="309">
        <f t="shared" si="7"/>
        <v>0</v>
      </c>
      <c r="O45" s="258"/>
    </row>
    <row r="46" spans="1:15" ht="7.9" customHeight="1">
      <c r="A46" s="258"/>
      <c r="B46" s="306"/>
      <c r="C46" s="280"/>
      <c r="D46" s="258"/>
      <c r="E46" s="310"/>
      <c r="F46" s="258"/>
      <c r="G46" s="311"/>
      <c r="H46" s="312"/>
      <c r="I46" s="312"/>
      <c r="J46" s="312"/>
      <c r="K46" s="312"/>
      <c r="L46" s="312"/>
      <c r="M46" s="312"/>
      <c r="N46" s="313"/>
      <c r="O46" s="258"/>
    </row>
    <row r="47" spans="1:15">
      <c r="A47" s="258"/>
      <c r="B47" s="424" t="s">
        <v>603</v>
      </c>
      <c r="C47" s="280"/>
      <c r="D47" s="258"/>
      <c r="E47" s="258"/>
      <c r="F47" s="258"/>
      <c r="G47" s="314" t="str">
        <f>IFERROR(H47/'LIHTC Rents'!$D$16, "")</f>
        <v/>
      </c>
      <c r="H47" s="467">
        <v>0</v>
      </c>
      <c r="I47" s="300">
        <f t="shared" ref="I47:I48" si="8">H47*(1+$E$24)</f>
        <v>0</v>
      </c>
      <c r="J47" s="300">
        <f t="shared" ref="J47:J48" si="9">I47*(1+$E$24)</f>
        <v>0</v>
      </c>
      <c r="K47" s="300">
        <f t="shared" ref="K47:K48" si="10">J47*(1+$E$24)</f>
        <v>0</v>
      </c>
      <c r="L47" s="300">
        <f t="shared" ref="L47:L48" si="11">K47*(1+$E$24)</f>
        <v>0</v>
      </c>
      <c r="M47" s="300">
        <f t="shared" ref="M47:M48" si="12">L47*(1+$E$24)</f>
        <v>0</v>
      </c>
      <c r="N47" s="301">
        <f t="shared" ref="N47:N48" si="13">M47*(1+$E$24)</f>
        <v>0</v>
      </c>
      <c r="O47" s="258"/>
    </row>
    <row r="48" spans="1:15">
      <c r="A48" s="258"/>
      <c r="B48" s="462" t="s">
        <v>604</v>
      </c>
      <c r="C48" s="463"/>
      <c r="D48" s="423"/>
      <c r="E48" s="423"/>
      <c r="F48" s="422"/>
      <c r="G48" s="317" t="str">
        <f>IFERROR(H48/'LIHTC Rents'!$D$16, "")</f>
        <v/>
      </c>
      <c r="H48" s="468">
        <v>0</v>
      </c>
      <c r="I48" s="300">
        <f t="shared" si="8"/>
        <v>0</v>
      </c>
      <c r="J48" s="300">
        <f t="shared" si="9"/>
        <v>0</v>
      </c>
      <c r="K48" s="300">
        <f t="shared" si="10"/>
        <v>0</v>
      </c>
      <c r="L48" s="300">
        <f t="shared" si="11"/>
        <v>0</v>
      </c>
      <c r="M48" s="300">
        <f t="shared" si="12"/>
        <v>0</v>
      </c>
      <c r="N48" s="305">
        <f t="shared" si="13"/>
        <v>0</v>
      </c>
      <c r="O48" s="258"/>
    </row>
    <row r="49" spans="1:15" ht="15" thickBot="1">
      <c r="A49" s="258"/>
      <c r="B49" s="306" t="s">
        <v>605</v>
      </c>
      <c r="C49" s="421"/>
      <c r="D49" s="280"/>
      <c r="E49" s="280"/>
      <c r="F49" s="258"/>
      <c r="G49" s="318">
        <f>SUM(G47:G48)</f>
        <v>0</v>
      </c>
      <c r="H49" s="319">
        <f>SUM(H47:H48)</f>
        <v>0</v>
      </c>
      <c r="I49" s="320">
        <f t="shared" ref="I49:N49" si="14">SUM(I47:I48)</f>
        <v>0</v>
      </c>
      <c r="J49" s="320">
        <f t="shared" si="14"/>
        <v>0</v>
      </c>
      <c r="K49" s="320">
        <f t="shared" si="14"/>
        <v>0</v>
      </c>
      <c r="L49" s="320">
        <f t="shared" si="14"/>
        <v>0</v>
      </c>
      <c r="M49" s="320">
        <f t="shared" si="14"/>
        <v>0</v>
      </c>
      <c r="N49" s="321">
        <f t="shared" si="14"/>
        <v>0</v>
      </c>
      <c r="O49" s="258"/>
    </row>
    <row r="50" spans="1:15" ht="15.6" thickTop="1" thickBot="1">
      <c r="A50" s="258"/>
      <c r="B50" s="291" t="s">
        <v>606</v>
      </c>
      <c r="C50" s="280"/>
      <c r="D50" s="258"/>
      <c r="E50" s="280"/>
      <c r="F50" s="322" t="s">
        <v>15</v>
      </c>
      <c r="G50" s="323">
        <f>G49+G45</f>
        <v>0</v>
      </c>
      <c r="H50" s="324">
        <f>H45+H49</f>
        <v>0</v>
      </c>
      <c r="I50" s="325">
        <f t="shared" ref="I50:N50" si="15">I45+I49</f>
        <v>0</v>
      </c>
      <c r="J50" s="325">
        <f t="shared" si="15"/>
        <v>0</v>
      </c>
      <c r="K50" s="325">
        <f t="shared" si="15"/>
        <v>0</v>
      </c>
      <c r="L50" s="325">
        <f t="shared" si="15"/>
        <v>0</v>
      </c>
      <c r="M50" s="325">
        <f t="shared" si="15"/>
        <v>0</v>
      </c>
      <c r="N50" s="326">
        <f t="shared" si="15"/>
        <v>0</v>
      </c>
      <c r="O50" s="258"/>
    </row>
    <row r="51" spans="1:15" ht="7.9" customHeight="1" thickBot="1">
      <c r="A51" s="258"/>
      <c r="B51" s="280"/>
      <c r="C51" s="280"/>
      <c r="D51" s="280"/>
      <c r="E51" s="280"/>
      <c r="F51" s="280"/>
      <c r="G51" s="327"/>
      <c r="H51" s="328"/>
      <c r="I51" s="328"/>
      <c r="J51" s="328"/>
      <c r="K51" s="328"/>
      <c r="L51" s="328"/>
      <c r="M51" s="328"/>
      <c r="N51" s="328"/>
      <c r="O51" s="258"/>
    </row>
    <row r="52" spans="1:15" ht="15" thickBot="1">
      <c r="A52" s="258"/>
      <c r="B52" s="291" t="s">
        <v>607</v>
      </c>
      <c r="C52" s="280"/>
      <c r="D52" s="280"/>
      <c r="E52" s="280"/>
      <c r="F52" s="280"/>
      <c r="G52" s="329" t="s">
        <v>15</v>
      </c>
      <c r="H52" s="330">
        <f t="shared" ref="H52:N52" si="16">H20-H50</f>
        <v>0</v>
      </c>
      <c r="I52" s="331">
        <f t="shared" si="16"/>
        <v>0</v>
      </c>
      <c r="J52" s="331">
        <f t="shared" si="16"/>
        <v>0</v>
      </c>
      <c r="K52" s="331">
        <f t="shared" si="16"/>
        <v>0</v>
      </c>
      <c r="L52" s="331">
        <f t="shared" si="16"/>
        <v>0</v>
      </c>
      <c r="M52" s="331">
        <f t="shared" si="16"/>
        <v>0</v>
      </c>
      <c r="N52" s="332">
        <f t="shared" si="16"/>
        <v>0</v>
      </c>
      <c r="O52" s="258"/>
    </row>
    <row r="53" spans="1:15">
      <c r="A53" s="258"/>
      <c r="B53" s="291"/>
      <c r="C53" s="280"/>
      <c r="D53" s="280"/>
      <c r="E53" s="280"/>
      <c r="F53" s="280"/>
      <c r="G53" s="283"/>
      <c r="H53" s="333"/>
      <c r="I53" s="333"/>
      <c r="J53" s="333"/>
      <c r="K53" s="333"/>
      <c r="L53" s="333"/>
      <c r="M53" s="333"/>
      <c r="N53" s="333"/>
      <c r="O53" s="258"/>
    </row>
    <row r="54" spans="1:15" ht="15" thickBot="1">
      <c r="A54" s="257"/>
      <c r="B54" s="702" t="s">
        <v>608</v>
      </c>
      <c r="C54" s="702"/>
      <c r="D54" s="702"/>
      <c r="E54" s="334"/>
      <c r="F54" s="334"/>
      <c r="G54" s="334"/>
      <c r="H54" s="334"/>
      <c r="I54" s="334"/>
      <c r="J54" s="334"/>
      <c r="K54" s="334"/>
      <c r="L54" s="334"/>
      <c r="M54" s="334"/>
      <c r="N54" s="334"/>
      <c r="O54" s="257"/>
    </row>
    <row r="55" spans="1:15" ht="15" thickBot="1">
      <c r="A55" s="257"/>
      <c r="B55" s="335" t="s">
        <v>609</v>
      </c>
      <c r="C55" s="257"/>
      <c r="D55" s="257"/>
      <c r="E55" s="265"/>
      <c r="F55" s="736" t="s">
        <v>610</v>
      </c>
      <c r="G55" s="737"/>
      <c r="H55" s="266" t="s">
        <v>562</v>
      </c>
      <c r="I55" s="267" t="s">
        <v>563</v>
      </c>
      <c r="J55" s="267" t="s">
        <v>564</v>
      </c>
      <c r="K55" s="267" t="s">
        <v>565</v>
      </c>
      <c r="L55" s="267" t="s">
        <v>566</v>
      </c>
      <c r="M55" s="267" t="s">
        <v>567</v>
      </c>
      <c r="N55" s="268" t="s">
        <v>568</v>
      </c>
      <c r="O55" s="257"/>
    </row>
    <row r="56" spans="1:15">
      <c r="A56" s="257"/>
      <c r="B56" s="487" t="s">
        <v>611</v>
      </c>
      <c r="C56" s="488"/>
      <c r="D56" s="488"/>
      <c r="E56" s="469"/>
      <c r="F56" s="729">
        <v>0</v>
      </c>
      <c r="G56" s="730"/>
      <c r="H56" s="28">
        <v>0</v>
      </c>
      <c r="I56" s="29">
        <v>0</v>
      </c>
      <c r="J56" s="29">
        <v>0</v>
      </c>
      <c r="K56" s="29">
        <v>0</v>
      </c>
      <c r="L56" s="29">
        <v>0</v>
      </c>
      <c r="M56" s="29">
        <v>0</v>
      </c>
      <c r="N56" s="30">
        <v>0</v>
      </c>
      <c r="O56" s="257"/>
    </row>
    <row r="57" spans="1:15">
      <c r="A57" s="257"/>
      <c r="B57" s="489" t="s">
        <v>612</v>
      </c>
      <c r="C57" s="490"/>
      <c r="D57" s="490"/>
      <c r="E57" s="470"/>
      <c r="F57" s="720">
        <v>0</v>
      </c>
      <c r="G57" s="721"/>
      <c r="H57" s="25">
        <v>0</v>
      </c>
      <c r="I57" s="31">
        <v>0</v>
      </c>
      <c r="J57" s="31">
        <v>0</v>
      </c>
      <c r="K57" s="31">
        <v>0</v>
      </c>
      <c r="L57" s="31">
        <v>0</v>
      </c>
      <c r="M57" s="31">
        <v>0</v>
      </c>
      <c r="N57" s="32">
        <v>0</v>
      </c>
      <c r="O57" s="257"/>
    </row>
    <row r="58" spans="1:15" ht="15" thickBot="1">
      <c r="A58" s="257"/>
      <c r="B58" s="491" t="s">
        <v>613</v>
      </c>
      <c r="C58" s="492"/>
      <c r="D58" s="492"/>
      <c r="E58" s="471"/>
      <c r="F58" s="727">
        <v>0</v>
      </c>
      <c r="G58" s="728"/>
      <c r="H58" s="33">
        <v>0</v>
      </c>
      <c r="I58" s="34">
        <v>0</v>
      </c>
      <c r="J58" s="34">
        <v>0</v>
      </c>
      <c r="K58" s="34">
        <v>0</v>
      </c>
      <c r="L58" s="34">
        <v>0</v>
      </c>
      <c r="M58" s="34">
        <v>0</v>
      </c>
      <c r="N58" s="35">
        <v>0</v>
      </c>
      <c r="O58" s="257"/>
    </row>
    <row r="59" spans="1:15" ht="15.6" thickTop="1" thickBot="1">
      <c r="A59" s="257"/>
      <c r="B59" s="257"/>
      <c r="C59" s="257"/>
      <c r="D59" s="257"/>
      <c r="E59" s="703" t="s">
        <v>614</v>
      </c>
      <c r="F59" s="722"/>
      <c r="G59" s="723"/>
      <c r="H59" s="337">
        <f t="shared" ref="H59:N59" si="17">SUM(H56:H58)</f>
        <v>0</v>
      </c>
      <c r="I59" s="338">
        <f t="shared" si="17"/>
        <v>0</v>
      </c>
      <c r="J59" s="338">
        <f t="shared" si="17"/>
        <v>0</v>
      </c>
      <c r="K59" s="338">
        <f t="shared" si="17"/>
        <v>0</v>
      </c>
      <c r="L59" s="338">
        <f t="shared" si="17"/>
        <v>0</v>
      </c>
      <c r="M59" s="338">
        <f t="shared" si="17"/>
        <v>0</v>
      </c>
      <c r="N59" s="339">
        <f t="shared" si="17"/>
        <v>0</v>
      </c>
      <c r="O59" s="257"/>
    </row>
    <row r="60" spans="1:15">
      <c r="A60" s="257"/>
      <c r="B60" s="257"/>
      <c r="C60" s="257"/>
      <c r="D60" s="257"/>
      <c r="E60" s="703" t="s">
        <v>615</v>
      </c>
      <c r="F60" s="703"/>
      <c r="G60" s="704"/>
      <c r="H60" s="340">
        <f t="shared" ref="H60:N60" si="18">H52-H59</f>
        <v>0</v>
      </c>
      <c r="I60" s="341">
        <f t="shared" si="18"/>
        <v>0</v>
      </c>
      <c r="J60" s="341">
        <f t="shared" si="18"/>
        <v>0</v>
      </c>
      <c r="K60" s="341">
        <f t="shared" si="18"/>
        <v>0</v>
      </c>
      <c r="L60" s="341">
        <f t="shared" si="18"/>
        <v>0</v>
      </c>
      <c r="M60" s="341">
        <f t="shared" si="18"/>
        <v>0</v>
      </c>
      <c r="N60" s="342">
        <f t="shared" si="18"/>
        <v>0</v>
      </c>
      <c r="O60" s="257"/>
    </row>
    <row r="61" spans="1:15" ht="15" thickBot="1">
      <c r="A61" s="257"/>
      <c r="B61" s="257"/>
      <c r="C61" s="257"/>
      <c r="D61" s="257"/>
      <c r="E61" s="703" t="s">
        <v>616</v>
      </c>
      <c r="F61" s="703"/>
      <c r="G61" s="704"/>
      <c r="H61" s="411">
        <f>IFERROR(H52/H59,0)</f>
        <v>0</v>
      </c>
      <c r="I61" s="409">
        <f t="shared" ref="I61:N61" si="19">IFERROR(I52/I59,0)</f>
        <v>0</v>
      </c>
      <c r="J61" s="412">
        <f t="shared" si="19"/>
        <v>0</v>
      </c>
      <c r="K61" s="412">
        <f t="shared" si="19"/>
        <v>0</v>
      </c>
      <c r="L61" s="412">
        <f t="shared" si="19"/>
        <v>0</v>
      </c>
      <c r="M61" s="412">
        <f t="shared" si="19"/>
        <v>0</v>
      </c>
      <c r="N61" s="413">
        <f t="shared" si="19"/>
        <v>0</v>
      </c>
      <c r="O61" s="410"/>
    </row>
    <row r="62" spans="1:15" ht="7.9" customHeight="1">
      <c r="A62" s="257"/>
      <c r="B62" s="257"/>
      <c r="C62" s="257"/>
      <c r="D62" s="257"/>
      <c r="E62" s="336"/>
      <c r="F62" s="336"/>
      <c r="G62" s="336"/>
      <c r="H62" s="343"/>
      <c r="I62" s="343"/>
      <c r="J62" s="343"/>
      <c r="K62" s="343"/>
      <c r="L62" s="343"/>
      <c r="M62" s="343"/>
      <c r="N62" s="343"/>
      <c r="O62" s="257"/>
    </row>
    <row r="63" spans="1:15" ht="7.9" customHeight="1" thickBot="1">
      <c r="A63" s="257"/>
      <c r="B63" s="257"/>
      <c r="C63" s="257"/>
      <c r="D63" s="257"/>
      <c r="E63" s="336"/>
      <c r="F63" s="336"/>
      <c r="G63" s="336"/>
      <c r="H63" s="343"/>
      <c r="I63" s="343"/>
      <c r="J63" s="343"/>
      <c r="K63" s="343"/>
      <c r="L63" s="343"/>
      <c r="M63" s="343"/>
      <c r="N63" s="343"/>
      <c r="O63" s="257"/>
    </row>
    <row r="64" spans="1:15" ht="15" thickBot="1">
      <c r="A64" s="257"/>
      <c r="B64" s="335" t="s">
        <v>617</v>
      </c>
      <c r="C64" s="344"/>
      <c r="D64" s="344"/>
      <c r="E64" s="345"/>
      <c r="F64" s="708" t="s">
        <v>610</v>
      </c>
      <c r="G64" s="709"/>
      <c r="H64" s="346" t="s">
        <v>562</v>
      </c>
      <c r="I64" s="347" t="s">
        <v>563</v>
      </c>
      <c r="J64" s="347" t="s">
        <v>564</v>
      </c>
      <c r="K64" s="347" t="s">
        <v>565</v>
      </c>
      <c r="L64" s="347" t="s">
        <v>566</v>
      </c>
      <c r="M64" s="347" t="s">
        <v>567</v>
      </c>
      <c r="N64" s="348" t="s">
        <v>568</v>
      </c>
      <c r="O64" s="257"/>
    </row>
    <row r="65" spans="1:15">
      <c r="A65" s="257"/>
      <c r="B65" s="474" t="s">
        <v>618</v>
      </c>
      <c r="C65" s="475"/>
      <c r="D65" s="475"/>
      <c r="E65" s="476"/>
      <c r="F65" s="710">
        <v>0</v>
      </c>
      <c r="G65" s="711"/>
      <c r="H65" s="38">
        <v>0</v>
      </c>
      <c r="I65" s="39">
        <v>0</v>
      </c>
      <c r="J65" s="39">
        <v>0</v>
      </c>
      <c r="K65" s="39">
        <v>0</v>
      </c>
      <c r="L65" s="39">
        <v>0</v>
      </c>
      <c r="M65" s="39">
        <v>0</v>
      </c>
      <c r="N65" s="40">
        <v>0</v>
      </c>
      <c r="O65" s="257"/>
    </row>
    <row r="66" spans="1:15">
      <c r="A66" s="257"/>
      <c r="B66" s="477" t="s">
        <v>619</v>
      </c>
      <c r="C66" s="478"/>
      <c r="D66" s="478"/>
      <c r="E66" s="479"/>
      <c r="F66" s="712">
        <v>0</v>
      </c>
      <c r="G66" s="713"/>
      <c r="H66" s="41">
        <v>0</v>
      </c>
      <c r="I66" s="42">
        <v>0</v>
      </c>
      <c r="J66" s="42">
        <v>0</v>
      </c>
      <c r="K66" s="42">
        <v>0</v>
      </c>
      <c r="L66" s="42">
        <v>0</v>
      </c>
      <c r="M66" s="42">
        <v>0</v>
      </c>
      <c r="N66" s="43">
        <v>0</v>
      </c>
      <c r="O66" s="257"/>
    </row>
    <row r="67" spans="1:15">
      <c r="A67" s="257"/>
      <c r="B67" s="480" t="s">
        <v>620</v>
      </c>
      <c r="C67" s="481"/>
      <c r="D67" s="481"/>
      <c r="E67" s="482"/>
      <c r="F67" s="712">
        <v>0</v>
      </c>
      <c r="G67" s="713"/>
      <c r="H67" s="44">
        <v>0</v>
      </c>
      <c r="I67" s="45">
        <v>0</v>
      </c>
      <c r="J67" s="45">
        <v>0</v>
      </c>
      <c r="K67" s="45">
        <v>0</v>
      </c>
      <c r="L67" s="45">
        <v>0</v>
      </c>
      <c r="M67" s="45">
        <v>0</v>
      </c>
      <c r="N67" s="46">
        <v>0</v>
      </c>
      <c r="O67" s="257"/>
    </row>
    <row r="68" spans="1:15">
      <c r="A68" s="257"/>
      <c r="B68" s="483" t="s">
        <v>621</v>
      </c>
      <c r="C68" s="484"/>
      <c r="D68" s="484"/>
      <c r="E68" s="485"/>
      <c r="F68" s="712">
        <v>0</v>
      </c>
      <c r="G68" s="713"/>
      <c r="H68" s="44">
        <v>0</v>
      </c>
      <c r="I68" s="45">
        <v>0</v>
      </c>
      <c r="J68" s="45">
        <v>0</v>
      </c>
      <c r="K68" s="45">
        <v>0</v>
      </c>
      <c r="L68" s="45">
        <v>0</v>
      </c>
      <c r="M68" s="45">
        <v>0</v>
      </c>
      <c r="N68" s="46">
        <v>0</v>
      </c>
      <c r="O68" s="257"/>
    </row>
    <row r="69" spans="1:15">
      <c r="A69" s="257"/>
      <c r="B69" s="477" t="s">
        <v>622</v>
      </c>
      <c r="C69" s="478"/>
      <c r="D69" s="478"/>
      <c r="E69" s="479"/>
      <c r="F69" s="712">
        <v>0</v>
      </c>
      <c r="G69" s="713"/>
      <c r="H69" s="44">
        <v>0</v>
      </c>
      <c r="I69" s="45">
        <v>0</v>
      </c>
      <c r="J69" s="45">
        <v>0</v>
      </c>
      <c r="K69" s="45">
        <v>0</v>
      </c>
      <c r="L69" s="45">
        <v>0</v>
      </c>
      <c r="M69" s="45">
        <v>0</v>
      </c>
      <c r="N69" s="46">
        <v>0</v>
      </c>
      <c r="O69" s="257"/>
    </row>
    <row r="70" spans="1:15" ht="15" thickBot="1">
      <c r="A70" s="257"/>
      <c r="B70" s="472" t="s">
        <v>623</v>
      </c>
      <c r="C70" s="473"/>
      <c r="D70" s="473"/>
      <c r="E70" s="486"/>
      <c r="F70" s="714">
        <v>0</v>
      </c>
      <c r="G70" s="715"/>
      <c r="H70" s="47">
        <v>0</v>
      </c>
      <c r="I70" s="48">
        <v>0</v>
      </c>
      <c r="J70" s="48">
        <v>0</v>
      </c>
      <c r="K70" s="48">
        <v>0</v>
      </c>
      <c r="L70" s="48">
        <v>0</v>
      </c>
      <c r="M70" s="48">
        <v>0</v>
      </c>
      <c r="N70" s="49">
        <v>0</v>
      </c>
      <c r="O70" s="257"/>
    </row>
    <row r="71" spans="1:15" ht="15" thickTop="1">
      <c r="A71" s="257"/>
      <c r="B71" s="344"/>
      <c r="C71" s="344"/>
      <c r="D71" s="344"/>
      <c r="E71" s="716" t="s">
        <v>624</v>
      </c>
      <c r="F71" s="717"/>
      <c r="G71" s="718"/>
      <c r="H71" s="350">
        <f>SUM(H65:H70)</f>
        <v>0</v>
      </c>
      <c r="I71" s="351">
        <f t="shared" ref="I71:N71" si="20">SUM(I65:I70)</f>
        <v>0</v>
      </c>
      <c r="J71" s="351">
        <f t="shared" si="20"/>
        <v>0</v>
      </c>
      <c r="K71" s="351">
        <f t="shared" si="20"/>
        <v>0</v>
      </c>
      <c r="L71" s="351">
        <f t="shared" si="20"/>
        <v>0</v>
      </c>
      <c r="M71" s="351">
        <f t="shared" si="20"/>
        <v>0</v>
      </c>
      <c r="N71" s="352">
        <f t="shared" si="20"/>
        <v>0</v>
      </c>
      <c r="O71" s="257"/>
    </row>
    <row r="72" spans="1:15" ht="7.9" customHeight="1" thickBot="1">
      <c r="A72" s="257"/>
      <c r="B72" s="344"/>
      <c r="C72" s="344"/>
      <c r="D72" s="344"/>
      <c r="E72" s="349"/>
      <c r="F72" s="349"/>
      <c r="G72" s="349"/>
      <c r="H72" s="353"/>
      <c r="I72" s="354"/>
      <c r="J72" s="355"/>
      <c r="K72" s="355"/>
      <c r="L72" s="355"/>
      <c r="M72" s="356"/>
      <c r="N72" s="353"/>
      <c r="O72" s="257"/>
    </row>
    <row r="73" spans="1:15">
      <c r="A73" s="257"/>
      <c r="B73" s="344"/>
      <c r="C73" s="344"/>
      <c r="D73" s="344"/>
      <c r="E73" s="716" t="s">
        <v>625</v>
      </c>
      <c r="F73" s="716"/>
      <c r="G73" s="716"/>
      <c r="H73" s="438">
        <f>IFERROR(H52/(H59+H71), 0)</f>
        <v>0</v>
      </c>
      <c r="I73" s="439">
        <f t="shared" ref="I73:N73" si="21">IFERROR(I52/(I59+I71), 0)</f>
        <v>0</v>
      </c>
      <c r="J73" s="439">
        <f t="shared" si="21"/>
        <v>0</v>
      </c>
      <c r="K73" s="439">
        <f t="shared" si="21"/>
        <v>0</v>
      </c>
      <c r="L73" s="439">
        <f t="shared" si="21"/>
        <v>0</v>
      </c>
      <c r="M73" s="439">
        <f t="shared" si="21"/>
        <v>0</v>
      </c>
      <c r="N73" s="440">
        <f t="shared" si="21"/>
        <v>0</v>
      </c>
      <c r="O73" s="257"/>
    </row>
    <row r="74" spans="1:15" ht="15" thickBot="1">
      <c r="A74" s="257"/>
      <c r="B74" s="344"/>
      <c r="C74" s="344"/>
      <c r="D74" s="344"/>
      <c r="E74" s="349"/>
      <c r="F74" s="349" t="s">
        <v>626</v>
      </c>
      <c r="G74" s="349"/>
      <c r="H74" s="436">
        <f>H60-H71</f>
        <v>0</v>
      </c>
      <c r="I74" s="437">
        <f t="shared" ref="I74:N74" si="22">I60-I71</f>
        <v>0</v>
      </c>
      <c r="J74" s="437">
        <f t="shared" si="22"/>
        <v>0</v>
      </c>
      <c r="K74" s="437">
        <f t="shared" si="22"/>
        <v>0</v>
      </c>
      <c r="L74" s="437">
        <f t="shared" si="22"/>
        <v>0</v>
      </c>
      <c r="M74" s="437">
        <f t="shared" si="22"/>
        <v>0</v>
      </c>
      <c r="N74" s="357">
        <f t="shared" si="22"/>
        <v>0</v>
      </c>
      <c r="O74" s="257"/>
    </row>
    <row r="75" spans="1:15" ht="15" thickBot="1">
      <c r="A75" s="257"/>
      <c r="B75" s="358"/>
      <c r="C75" s="359"/>
      <c r="D75" s="358"/>
      <c r="E75" s="358"/>
      <c r="F75" s="358"/>
      <c r="G75" s="358"/>
      <c r="H75" s="360"/>
      <c r="I75" s="358"/>
      <c r="J75" s="358"/>
      <c r="K75" s="358"/>
      <c r="L75" s="358"/>
      <c r="M75" s="361"/>
      <c r="N75" s="362"/>
      <c r="O75" s="358"/>
    </row>
    <row r="76" spans="1:15">
      <c r="A76" s="257"/>
      <c r="B76" s="363"/>
      <c r="C76" s="363"/>
      <c r="D76" s="363"/>
      <c r="E76" s="363"/>
      <c r="F76" s="363"/>
      <c r="G76" s="363"/>
      <c r="H76" s="363"/>
      <c r="I76" s="363"/>
      <c r="J76" s="363"/>
      <c r="K76" s="363"/>
      <c r="L76" s="363"/>
      <c r="M76" s="363"/>
      <c r="N76" s="363"/>
      <c r="O76" s="363"/>
    </row>
    <row r="77" spans="1:15" ht="15" thickBot="1">
      <c r="A77" s="258"/>
      <c r="B77" s="261" t="s">
        <v>561</v>
      </c>
      <c r="C77" s="262"/>
      <c r="D77" s="263"/>
      <c r="E77" s="263"/>
      <c r="F77" s="263"/>
      <c r="G77" s="263"/>
      <c r="H77" s="262"/>
      <c r="I77" s="262"/>
      <c r="J77" s="262"/>
      <c r="K77" s="262"/>
      <c r="L77" s="262"/>
      <c r="M77" s="264"/>
      <c r="N77" s="262"/>
      <c r="O77" s="259"/>
    </row>
    <row r="78" spans="1:15" ht="15" thickBot="1">
      <c r="A78" s="257"/>
      <c r="B78" s="265"/>
      <c r="C78" s="258"/>
      <c r="D78" s="257"/>
      <c r="E78" s="257"/>
      <c r="F78" s="257"/>
      <c r="G78" s="266" t="s">
        <v>627</v>
      </c>
      <c r="H78" s="267" t="s">
        <v>628</v>
      </c>
      <c r="I78" s="267" t="s">
        <v>629</v>
      </c>
      <c r="J78" s="267" t="s">
        <v>630</v>
      </c>
      <c r="K78" s="267" t="s">
        <v>631</v>
      </c>
      <c r="L78" s="267" t="s">
        <v>632</v>
      </c>
      <c r="M78" s="268" t="s">
        <v>633</v>
      </c>
      <c r="N78" s="268" t="s">
        <v>634</v>
      </c>
      <c r="O78" s="257"/>
    </row>
    <row r="79" spans="1:15">
      <c r="A79" s="257"/>
      <c r="B79" s="269" t="s">
        <v>569</v>
      </c>
      <c r="C79" s="257"/>
      <c r="D79" s="257"/>
      <c r="F79" s="257"/>
      <c r="G79" s="364"/>
      <c r="H79" s="272"/>
      <c r="I79" s="272"/>
      <c r="J79" s="272"/>
      <c r="K79" s="272"/>
      <c r="L79" s="272"/>
      <c r="M79" s="272"/>
      <c r="N79" s="273"/>
      <c r="O79" s="257"/>
    </row>
    <row r="80" spans="1:15">
      <c r="A80" s="257"/>
      <c r="B80" s="274" t="s">
        <v>571</v>
      </c>
      <c r="C80" s="257"/>
      <c r="D80" s="257"/>
      <c r="E80" s="257"/>
      <c r="F80" s="257"/>
      <c r="G80" s="442">
        <f>N14*(1+$F$14)</f>
        <v>0</v>
      </c>
      <c r="H80" s="365">
        <f t="shared" ref="H80:N82" si="23">G80*(1+$F$14)</f>
        <v>0</v>
      </c>
      <c r="I80" s="455">
        <f t="shared" si="23"/>
        <v>0</v>
      </c>
      <c r="J80" s="457">
        <f t="shared" si="23"/>
        <v>0</v>
      </c>
      <c r="K80" s="457">
        <f t="shared" si="23"/>
        <v>0</v>
      </c>
      <c r="L80" s="457">
        <f t="shared" si="23"/>
        <v>0</v>
      </c>
      <c r="M80" s="457">
        <f t="shared" si="23"/>
        <v>0</v>
      </c>
      <c r="N80" s="366">
        <f t="shared" si="23"/>
        <v>0</v>
      </c>
      <c r="O80" s="257"/>
    </row>
    <row r="81" spans="1:15">
      <c r="A81" s="257"/>
      <c r="B81" s="274" t="s">
        <v>572</v>
      </c>
      <c r="C81" s="724" t="str">
        <f>C15</f>
        <v>Name of First "Other" Source</v>
      </c>
      <c r="D81" s="724"/>
      <c r="E81" s="724"/>
      <c r="F81" s="280"/>
      <c r="G81" s="442">
        <f t="shared" ref="G81" si="24">N15*(1+$F$14)</f>
        <v>0</v>
      </c>
      <c r="H81" s="365">
        <f t="shared" si="23"/>
        <v>0</v>
      </c>
      <c r="I81" s="455">
        <f t="shared" si="23"/>
        <v>0</v>
      </c>
      <c r="J81" s="457">
        <f t="shared" si="23"/>
        <v>0</v>
      </c>
      <c r="K81" s="457">
        <f t="shared" si="23"/>
        <v>0</v>
      </c>
      <c r="L81" s="457">
        <f t="shared" si="23"/>
        <v>0</v>
      </c>
      <c r="M81" s="457">
        <f t="shared" si="23"/>
        <v>0</v>
      </c>
      <c r="N81" s="366">
        <f t="shared" si="23"/>
        <v>0</v>
      </c>
      <c r="O81" s="257"/>
    </row>
    <row r="82" spans="1:15">
      <c r="A82" s="257"/>
      <c r="B82" s="281" t="s">
        <v>572</v>
      </c>
      <c r="C82" s="719" t="str">
        <f>C16</f>
        <v>Name of Second "Other" Source</v>
      </c>
      <c r="D82" s="719"/>
      <c r="E82" s="719"/>
      <c r="F82" s="279"/>
      <c r="G82" s="443">
        <f>N16*(1+$F$14)</f>
        <v>0</v>
      </c>
      <c r="H82" s="414">
        <f t="shared" si="23"/>
        <v>0</v>
      </c>
      <c r="I82" s="456">
        <f t="shared" si="23"/>
        <v>0</v>
      </c>
      <c r="J82" s="458">
        <f t="shared" si="23"/>
        <v>0</v>
      </c>
      <c r="K82" s="458">
        <f t="shared" si="23"/>
        <v>0</v>
      </c>
      <c r="L82" s="458">
        <f t="shared" si="23"/>
        <v>0</v>
      </c>
      <c r="M82" s="458">
        <f t="shared" si="23"/>
        <v>0</v>
      </c>
      <c r="N82" s="366">
        <f t="shared" si="23"/>
        <v>0</v>
      </c>
      <c r="O82" s="257"/>
    </row>
    <row r="83" spans="1:15">
      <c r="A83" s="257"/>
      <c r="B83" s="280" t="s">
        <v>575</v>
      </c>
      <c r="C83" s="265"/>
      <c r="D83" s="257"/>
      <c r="E83" s="257"/>
      <c r="F83" s="367" t="s">
        <v>15</v>
      </c>
      <c r="G83" s="415">
        <f>SUM(G80:G82)</f>
        <v>0</v>
      </c>
      <c r="H83" s="449">
        <f t="shared" ref="H83:N83" si="25">SUM(H80:H82)</f>
        <v>0</v>
      </c>
      <c r="I83" s="450">
        <f t="shared" si="25"/>
        <v>0</v>
      </c>
      <c r="J83" s="451">
        <f t="shared" si="25"/>
        <v>0</v>
      </c>
      <c r="K83" s="451">
        <f t="shared" si="25"/>
        <v>0</v>
      </c>
      <c r="L83" s="452">
        <f t="shared" si="25"/>
        <v>0</v>
      </c>
      <c r="M83" s="453">
        <f t="shared" si="25"/>
        <v>0</v>
      </c>
      <c r="N83" s="454">
        <f t="shared" si="25"/>
        <v>0</v>
      </c>
      <c r="O83" s="257"/>
    </row>
    <row r="84" spans="1:15">
      <c r="A84" s="257"/>
      <c r="B84" s="269"/>
      <c r="C84" s="257"/>
      <c r="D84" s="257"/>
      <c r="E84" s="257"/>
      <c r="F84" s="368"/>
      <c r="G84" s="441"/>
      <c r="H84" s="725"/>
      <c r="I84" s="725"/>
      <c r="J84" s="725"/>
      <c r="K84" s="725"/>
      <c r="L84" s="725"/>
      <c r="M84" s="725"/>
      <c r="N84" s="726"/>
      <c r="O84" s="257"/>
    </row>
    <row r="85" spans="1:15" ht="15" thickBot="1">
      <c r="A85" s="257"/>
      <c r="B85" s="286" t="s">
        <v>576</v>
      </c>
      <c r="C85" s="287"/>
      <c r="D85" s="287"/>
      <c r="E85" s="287"/>
      <c r="F85" s="369"/>
      <c r="G85" s="444">
        <f>G83*-($F$19)</f>
        <v>0</v>
      </c>
      <c r="H85" s="445">
        <f>H83*-($F$19)</f>
        <v>0</v>
      </c>
      <c r="I85" s="446">
        <f t="shared" ref="I85:N85" si="26">I83*-($F$19)</f>
        <v>0</v>
      </c>
      <c r="J85" s="446">
        <f t="shared" si="26"/>
        <v>0</v>
      </c>
      <c r="K85" s="446">
        <f t="shared" si="26"/>
        <v>0</v>
      </c>
      <c r="L85" s="446">
        <f t="shared" si="26"/>
        <v>0</v>
      </c>
      <c r="M85" s="446">
        <f t="shared" si="26"/>
        <v>0</v>
      </c>
      <c r="N85" s="447">
        <f t="shared" si="26"/>
        <v>0</v>
      </c>
      <c r="O85" s="257"/>
    </row>
    <row r="86" spans="1:15" ht="15.6" thickTop="1" thickBot="1">
      <c r="A86" s="257"/>
      <c r="B86" s="291" t="s">
        <v>577</v>
      </c>
      <c r="C86" s="257"/>
      <c r="D86" s="257"/>
      <c r="E86" s="257"/>
      <c r="F86" s="367" t="s">
        <v>15</v>
      </c>
      <c r="G86" s="448">
        <f t="shared" ref="G86:N86" si="27">SUM(G83+G85)</f>
        <v>0</v>
      </c>
      <c r="H86" s="370">
        <f t="shared" si="27"/>
        <v>0</v>
      </c>
      <c r="I86" s="293">
        <f t="shared" si="27"/>
        <v>0</v>
      </c>
      <c r="J86" s="293">
        <f t="shared" si="27"/>
        <v>0</v>
      </c>
      <c r="K86" s="293">
        <f t="shared" si="27"/>
        <v>0</v>
      </c>
      <c r="L86" s="293">
        <f t="shared" si="27"/>
        <v>0</v>
      </c>
      <c r="M86" s="293">
        <f t="shared" si="27"/>
        <v>0</v>
      </c>
      <c r="N86" s="294">
        <f t="shared" si="27"/>
        <v>0</v>
      </c>
      <c r="O86" s="257"/>
    </row>
    <row r="87" spans="1:15">
      <c r="A87" s="257"/>
      <c r="B87" s="257"/>
      <c r="C87" s="257"/>
      <c r="D87" s="257"/>
      <c r="E87" s="257"/>
      <c r="F87" s="257"/>
      <c r="G87" s="257"/>
      <c r="H87" s="257"/>
      <c r="I87" s="257"/>
      <c r="J87" s="257"/>
      <c r="K87" s="257"/>
      <c r="L87" s="257"/>
      <c r="M87" s="257"/>
      <c r="N87" s="257"/>
      <c r="O87" s="257"/>
    </row>
    <row r="88" spans="1:15" ht="15" thickBot="1">
      <c r="A88" s="258"/>
      <c r="B88" s="261" t="s">
        <v>578</v>
      </c>
      <c r="C88" s="262"/>
      <c r="D88" s="262"/>
      <c r="E88" s="262"/>
      <c r="F88" s="262"/>
      <c r="G88" s="262"/>
      <c r="H88" s="262"/>
      <c r="I88" s="262"/>
      <c r="J88" s="262"/>
      <c r="K88" s="264"/>
      <c r="L88" s="262"/>
      <c r="M88" s="262"/>
      <c r="N88" s="262"/>
      <c r="O88" s="259"/>
    </row>
    <row r="89" spans="1:15" ht="15" thickBot="1">
      <c r="A89" s="258"/>
      <c r="B89" s="269" t="s">
        <v>635</v>
      </c>
      <c r="C89" s="258"/>
      <c r="D89" s="280"/>
      <c r="E89" s="280"/>
      <c r="F89" s="258"/>
      <c r="G89" s="266" t="s">
        <v>627</v>
      </c>
      <c r="H89" s="267" t="s">
        <v>628</v>
      </c>
      <c r="I89" s="267" t="s">
        <v>629</v>
      </c>
      <c r="J89" s="267" t="s">
        <v>630</v>
      </c>
      <c r="K89" s="267" t="s">
        <v>631</v>
      </c>
      <c r="L89" s="267" t="s">
        <v>632</v>
      </c>
      <c r="M89" s="268" t="s">
        <v>633</v>
      </c>
      <c r="N89" s="268" t="s">
        <v>634</v>
      </c>
      <c r="O89" s="258"/>
    </row>
    <row r="90" spans="1:15">
      <c r="A90" s="258"/>
      <c r="B90" s="297" t="s">
        <v>581</v>
      </c>
      <c r="C90" s="297"/>
      <c r="D90" s="297"/>
      <c r="E90" s="297"/>
      <c r="F90" s="297"/>
      <c r="G90" s="371">
        <f t="shared" ref="G90:G110" si="28">N24*(1+$E$24)</f>
        <v>0</v>
      </c>
      <c r="H90" s="372">
        <f>G90*(1+$E$24)</f>
        <v>0</v>
      </c>
      <c r="I90" s="372">
        <f t="shared" ref="I90:N90" si="29">H90*(1+$E$24)</f>
        <v>0</v>
      </c>
      <c r="J90" s="372">
        <f t="shared" si="29"/>
        <v>0</v>
      </c>
      <c r="K90" s="372">
        <f t="shared" si="29"/>
        <v>0</v>
      </c>
      <c r="L90" s="372">
        <f t="shared" si="29"/>
        <v>0</v>
      </c>
      <c r="M90" s="372">
        <f t="shared" si="29"/>
        <v>0</v>
      </c>
      <c r="N90" s="373">
        <f t="shared" si="29"/>
        <v>0</v>
      </c>
      <c r="O90" s="258"/>
    </row>
    <row r="91" spans="1:15">
      <c r="A91" s="258"/>
      <c r="B91" s="302" t="s">
        <v>582</v>
      </c>
      <c r="C91" s="302"/>
      <c r="D91" s="302"/>
      <c r="E91" s="302"/>
      <c r="F91" s="302"/>
      <c r="G91" s="374">
        <f t="shared" si="28"/>
        <v>0</v>
      </c>
      <c r="H91" s="372">
        <f t="shared" ref="H91:N110" si="30">G91*(1+$E$24)</f>
        <v>0</v>
      </c>
      <c r="I91" s="372">
        <f t="shared" si="30"/>
        <v>0</v>
      </c>
      <c r="J91" s="372">
        <f t="shared" si="30"/>
        <v>0</v>
      </c>
      <c r="K91" s="372">
        <f t="shared" si="30"/>
        <v>0</v>
      </c>
      <c r="L91" s="372">
        <f t="shared" si="30"/>
        <v>0</v>
      </c>
      <c r="M91" s="372">
        <f t="shared" si="30"/>
        <v>0</v>
      </c>
      <c r="N91" s="373">
        <f t="shared" si="30"/>
        <v>0</v>
      </c>
      <c r="O91" s="258"/>
    </row>
    <row r="92" spans="1:15">
      <c r="A92" s="258"/>
      <c r="B92" s="302" t="s">
        <v>583</v>
      </c>
      <c r="C92" s="302"/>
      <c r="D92" s="302"/>
      <c r="E92" s="302"/>
      <c r="F92" s="302"/>
      <c r="G92" s="374">
        <f t="shared" si="28"/>
        <v>0</v>
      </c>
      <c r="H92" s="372">
        <f t="shared" si="30"/>
        <v>0</v>
      </c>
      <c r="I92" s="372">
        <f t="shared" si="30"/>
        <v>0</v>
      </c>
      <c r="J92" s="372">
        <f t="shared" si="30"/>
        <v>0</v>
      </c>
      <c r="K92" s="372">
        <f t="shared" si="30"/>
        <v>0</v>
      </c>
      <c r="L92" s="372">
        <f t="shared" si="30"/>
        <v>0</v>
      </c>
      <c r="M92" s="372">
        <f t="shared" si="30"/>
        <v>0</v>
      </c>
      <c r="N92" s="373">
        <f t="shared" si="30"/>
        <v>0</v>
      </c>
      <c r="O92" s="258"/>
    </row>
    <row r="93" spans="1:15">
      <c r="A93" s="258"/>
      <c r="B93" s="302" t="s">
        <v>584</v>
      </c>
      <c r="C93" s="302"/>
      <c r="D93" s="302"/>
      <c r="E93" s="302"/>
      <c r="F93" s="302"/>
      <c r="G93" s="374">
        <f t="shared" si="28"/>
        <v>0</v>
      </c>
      <c r="H93" s="372">
        <f t="shared" si="30"/>
        <v>0</v>
      </c>
      <c r="I93" s="372">
        <f t="shared" si="30"/>
        <v>0</v>
      </c>
      <c r="J93" s="372">
        <f t="shared" si="30"/>
        <v>0</v>
      </c>
      <c r="K93" s="372">
        <f t="shared" si="30"/>
        <v>0</v>
      </c>
      <c r="L93" s="372">
        <f t="shared" si="30"/>
        <v>0</v>
      </c>
      <c r="M93" s="372">
        <f t="shared" si="30"/>
        <v>0</v>
      </c>
      <c r="N93" s="373">
        <f t="shared" si="30"/>
        <v>0</v>
      </c>
      <c r="O93" s="258"/>
    </row>
    <row r="94" spans="1:15">
      <c r="A94" s="258"/>
      <c r="B94" s="302" t="s">
        <v>585</v>
      </c>
      <c r="C94" s="302"/>
      <c r="D94" s="302"/>
      <c r="E94" s="302"/>
      <c r="F94" s="302"/>
      <c r="G94" s="374">
        <f t="shared" si="28"/>
        <v>0</v>
      </c>
      <c r="H94" s="372">
        <f t="shared" si="30"/>
        <v>0</v>
      </c>
      <c r="I94" s="372">
        <f t="shared" si="30"/>
        <v>0</v>
      </c>
      <c r="J94" s="372">
        <f t="shared" si="30"/>
        <v>0</v>
      </c>
      <c r="K94" s="372">
        <f t="shared" si="30"/>
        <v>0</v>
      </c>
      <c r="L94" s="372">
        <f t="shared" si="30"/>
        <v>0</v>
      </c>
      <c r="M94" s="372">
        <f t="shared" si="30"/>
        <v>0</v>
      </c>
      <c r="N94" s="373">
        <f t="shared" si="30"/>
        <v>0</v>
      </c>
      <c r="O94" s="258"/>
    </row>
    <row r="95" spans="1:15">
      <c r="A95" s="258"/>
      <c r="B95" s="302" t="s">
        <v>586</v>
      </c>
      <c r="C95" s="302"/>
      <c r="D95" s="302"/>
      <c r="E95" s="302"/>
      <c r="F95" s="302"/>
      <c r="G95" s="374">
        <f t="shared" si="28"/>
        <v>0</v>
      </c>
      <c r="H95" s="372">
        <f t="shared" si="30"/>
        <v>0</v>
      </c>
      <c r="I95" s="372">
        <f t="shared" si="30"/>
        <v>0</v>
      </c>
      <c r="J95" s="372">
        <f t="shared" si="30"/>
        <v>0</v>
      </c>
      <c r="K95" s="372">
        <f t="shared" si="30"/>
        <v>0</v>
      </c>
      <c r="L95" s="372">
        <f t="shared" si="30"/>
        <v>0</v>
      </c>
      <c r="M95" s="372">
        <f t="shared" si="30"/>
        <v>0</v>
      </c>
      <c r="N95" s="373">
        <f t="shared" si="30"/>
        <v>0</v>
      </c>
      <c r="O95" s="258"/>
    </row>
    <row r="96" spans="1:15">
      <c r="A96" s="258"/>
      <c r="B96" s="302" t="s">
        <v>587</v>
      </c>
      <c r="C96" s="302"/>
      <c r="D96" s="302"/>
      <c r="E96" s="302"/>
      <c r="F96" s="302"/>
      <c r="G96" s="374">
        <f t="shared" si="28"/>
        <v>0</v>
      </c>
      <c r="H96" s="372">
        <f t="shared" si="30"/>
        <v>0</v>
      </c>
      <c r="I96" s="372">
        <f t="shared" si="30"/>
        <v>0</v>
      </c>
      <c r="J96" s="372">
        <f t="shared" si="30"/>
        <v>0</v>
      </c>
      <c r="K96" s="372">
        <f t="shared" si="30"/>
        <v>0</v>
      </c>
      <c r="L96" s="372">
        <f t="shared" si="30"/>
        <v>0</v>
      </c>
      <c r="M96" s="372">
        <f t="shared" si="30"/>
        <v>0</v>
      </c>
      <c r="N96" s="373">
        <f t="shared" si="30"/>
        <v>0</v>
      </c>
      <c r="O96" s="258"/>
    </row>
    <row r="97" spans="1:15">
      <c r="A97" s="258"/>
      <c r="B97" s="302" t="s">
        <v>588</v>
      </c>
      <c r="C97" s="302"/>
      <c r="D97" s="302"/>
      <c r="E97" s="302"/>
      <c r="F97" s="302"/>
      <c r="G97" s="374">
        <f t="shared" si="28"/>
        <v>0</v>
      </c>
      <c r="H97" s="372">
        <f t="shared" si="30"/>
        <v>0</v>
      </c>
      <c r="I97" s="372">
        <f>H97*(1+$E$24)</f>
        <v>0</v>
      </c>
      <c r="J97" s="372">
        <f t="shared" si="30"/>
        <v>0</v>
      </c>
      <c r="K97" s="372">
        <f t="shared" si="30"/>
        <v>0</v>
      </c>
      <c r="L97" s="372">
        <f t="shared" si="30"/>
        <v>0</v>
      </c>
      <c r="M97" s="372">
        <f t="shared" si="30"/>
        <v>0</v>
      </c>
      <c r="N97" s="373">
        <f t="shared" si="30"/>
        <v>0</v>
      </c>
      <c r="O97" s="258"/>
    </row>
    <row r="98" spans="1:15">
      <c r="A98" s="258"/>
      <c r="B98" s="302" t="s">
        <v>589</v>
      </c>
      <c r="C98" s="302"/>
      <c r="D98" s="302"/>
      <c r="E98" s="302"/>
      <c r="F98" s="302"/>
      <c r="G98" s="374">
        <f t="shared" si="28"/>
        <v>0</v>
      </c>
      <c r="H98" s="372">
        <f t="shared" si="30"/>
        <v>0</v>
      </c>
      <c r="I98" s="372">
        <f t="shared" si="30"/>
        <v>0</v>
      </c>
      <c r="J98" s="372">
        <f t="shared" si="30"/>
        <v>0</v>
      </c>
      <c r="K98" s="372">
        <f t="shared" si="30"/>
        <v>0</v>
      </c>
      <c r="L98" s="372">
        <f t="shared" si="30"/>
        <v>0</v>
      </c>
      <c r="M98" s="372">
        <f t="shared" si="30"/>
        <v>0</v>
      </c>
      <c r="N98" s="373">
        <f t="shared" si="30"/>
        <v>0</v>
      </c>
      <c r="O98" s="258"/>
    </row>
    <row r="99" spans="1:15">
      <c r="A99" s="258"/>
      <c r="B99" s="302" t="s">
        <v>590</v>
      </c>
      <c r="C99" s="302"/>
      <c r="D99" s="302"/>
      <c r="E99" s="302"/>
      <c r="F99" s="302"/>
      <c r="G99" s="374">
        <f t="shared" si="28"/>
        <v>0</v>
      </c>
      <c r="H99" s="372">
        <f t="shared" si="30"/>
        <v>0</v>
      </c>
      <c r="I99" s="372">
        <f t="shared" si="30"/>
        <v>0</v>
      </c>
      <c r="J99" s="372">
        <f t="shared" si="30"/>
        <v>0</v>
      </c>
      <c r="K99" s="372">
        <f t="shared" si="30"/>
        <v>0</v>
      </c>
      <c r="L99" s="372">
        <f t="shared" si="30"/>
        <v>0</v>
      </c>
      <c r="M99" s="372">
        <f t="shared" si="30"/>
        <v>0</v>
      </c>
      <c r="N99" s="373">
        <f t="shared" si="30"/>
        <v>0</v>
      </c>
      <c r="O99" s="258"/>
    </row>
    <row r="100" spans="1:15">
      <c r="A100" s="258"/>
      <c r="B100" s="302" t="s">
        <v>591</v>
      </c>
      <c r="C100" s="302"/>
      <c r="D100" s="302"/>
      <c r="E100" s="302"/>
      <c r="F100" s="302"/>
      <c r="G100" s="374">
        <f t="shared" si="28"/>
        <v>0</v>
      </c>
      <c r="H100" s="372">
        <f t="shared" si="30"/>
        <v>0</v>
      </c>
      <c r="I100" s="372">
        <f t="shared" si="30"/>
        <v>0</v>
      </c>
      <c r="J100" s="372">
        <f t="shared" si="30"/>
        <v>0</v>
      </c>
      <c r="K100" s="372">
        <f t="shared" si="30"/>
        <v>0</v>
      </c>
      <c r="L100" s="372">
        <f t="shared" si="30"/>
        <v>0</v>
      </c>
      <c r="M100" s="372">
        <f t="shared" si="30"/>
        <v>0</v>
      </c>
      <c r="N100" s="373">
        <f t="shared" si="30"/>
        <v>0</v>
      </c>
      <c r="O100" s="258"/>
    </row>
    <row r="101" spans="1:15">
      <c r="A101" s="258"/>
      <c r="B101" s="302" t="s">
        <v>592</v>
      </c>
      <c r="C101" s="302"/>
      <c r="D101" s="302"/>
      <c r="E101" s="302"/>
      <c r="F101" s="302"/>
      <c r="G101" s="374">
        <f t="shared" si="28"/>
        <v>0</v>
      </c>
      <c r="H101" s="372">
        <f t="shared" si="30"/>
        <v>0</v>
      </c>
      <c r="I101" s="372">
        <f t="shared" si="30"/>
        <v>0</v>
      </c>
      <c r="J101" s="372">
        <f t="shared" si="30"/>
        <v>0</v>
      </c>
      <c r="K101" s="372">
        <f t="shared" si="30"/>
        <v>0</v>
      </c>
      <c r="L101" s="372">
        <f t="shared" si="30"/>
        <v>0</v>
      </c>
      <c r="M101" s="372">
        <f t="shared" si="30"/>
        <v>0</v>
      </c>
      <c r="N101" s="373">
        <f t="shared" si="30"/>
        <v>0</v>
      </c>
      <c r="O101" s="258"/>
    </row>
    <row r="102" spans="1:15">
      <c r="A102" s="258"/>
      <c r="B102" s="302" t="s">
        <v>593</v>
      </c>
      <c r="C102" s="302"/>
      <c r="D102" s="302"/>
      <c r="E102" s="302"/>
      <c r="F102" s="302"/>
      <c r="G102" s="374">
        <f t="shared" si="28"/>
        <v>0</v>
      </c>
      <c r="H102" s="372">
        <f t="shared" si="30"/>
        <v>0</v>
      </c>
      <c r="I102" s="372">
        <f t="shared" si="30"/>
        <v>0</v>
      </c>
      <c r="J102" s="372">
        <f t="shared" si="30"/>
        <v>0</v>
      </c>
      <c r="K102" s="372">
        <f t="shared" si="30"/>
        <v>0</v>
      </c>
      <c r="L102" s="372">
        <f>K102*(1+$E$24)</f>
        <v>0</v>
      </c>
      <c r="M102" s="372">
        <f t="shared" si="30"/>
        <v>0</v>
      </c>
      <c r="N102" s="373">
        <f t="shared" si="30"/>
        <v>0</v>
      </c>
      <c r="O102" s="258"/>
    </row>
    <row r="103" spans="1:15">
      <c r="A103" s="258"/>
      <c r="B103" s="302" t="s">
        <v>594</v>
      </c>
      <c r="C103" s="302"/>
      <c r="D103" s="302"/>
      <c r="E103" s="302"/>
      <c r="F103" s="302"/>
      <c r="G103" s="374">
        <f t="shared" si="28"/>
        <v>0</v>
      </c>
      <c r="H103" s="372">
        <f t="shared" si="30"/>
        <v>0</v>
      </c>
      <c r="I103" s="372">
        <f t="shared" si="30"/>
        <v>0</v>
      </c>
      <c r="J103" s="372">
        <f t="shared" si="30"/>
        <v>0</v>
      </c>
      <c r="K103" s="372">
        <f t="shared" si="30"/>
        <v>0</v>
      </c>
      <c r="L103" s="372">
        <f t="shared" si="30"/>
        <v>0</v>
      </c>
      <c r="M103" s="372">
        <f t="shared" si="30"/>
        <v>0</v>
      </c>
      <c r="N103" s="373">
        <f t="shared" si="30"/>
        <v>0</v>
      </c>
      <c r="O103" s="258"/>
    </row>
    <row r="104" spans="1:15">
      <c r="A104" s="258"/>
      <c r="B104" s="302" t="s">
        <v>595</v>
      </c>
      <c r="C104" s="302"/>
      <c r="D104" s="302"/>
      <c r="E104" s="302"/>
      <c r="F104" s="302"/>
      <c r="G104" s="374">
        <f t="shared" si="28"/>
        <v>0</v>
      </c>
      <c r="H104" s="372">
        <f t="shared" si="30"/>
        <v>0</v>
      </c>
      <c r="I104" s="372">
        <f t="shared" si="30"/>
        <v>0</v>
      </c>
      <c r="J104" s="372">
        <f t="shared" si="30"/>
        <v>0</v>
      </c>
      <c r="K104" s="372">
        <f t="shared" si="30"/>
        <v>0</v>
      </c>
      <c r="L104" s="372">
        <f t="shared" si="30"/>
        <v>0</v>
      </c>
      <c r="M104" s="372">
        <f t="shared" si="30"/>
        <v>0</v>
      </c>
      <c r="N104" s="373">
        <f t="shared" si="30"/>
        <v>0</v>
      </c>
      <c r="O104" s="258"/>
    </row>
    <row r="105" spans="1:15">
      <c r="A105" s="258"/>
      <c r="B105" s="302" t="s">
        <v>596</v>
      </c>
      <c r="C105" s="302"/>
      <c r="D105" s="302"/>
      <c r="E105" s="302"/>
      <c r="F105" s="302"/>
      <c r="G105" s="374">
        <f t="shared" si="28"/>
        <v>0</v>
      </c>
      <c r="H105" s="372">
        <f t="shared" si="30"/>
        <v>0</v>
      </c>
      <c r="I105" s="372">
        <f t="shared" si="30"/>
        <v>0</v>
      </c>
      <c r="J105" s="372">
        <f t="shared" si="30"/>
        <v>0</v>
      </c>
      <c r="K105" s="372">
        <f t="shared" si="30"/>
        <v>0</v>
      </c>
      <c r="L105" s="372">
        <f t="shared" si="30"/>
        <v>0</v>
      </c>
      <c r="M105" s="372">
        <f t="shared" si="30"/>
        <v>0</v>
      </c>
      <c r="N105" s="373">
        <f t="shared" si="30"/>
        <v>0</v>
      </c>
      <c r="O105" s="258"/>
    </row>
    <row r="106" spans="1:15">
      <c r="A106" s="258"/>
      <c r="B106" s="302" t="s">
        <v>597</v>
      </c>
      <c r="C106" s="302"/>
      <c r="D106" s="302"/>
      <c r="E106" s="302"/>
      <c r="F106" s="302"/>
      <c r="G106" s="374">
        <f t="shared" si="28"/>
        <v>0</v>
      </c>
      <c r="H106" s="372">
        <f t="shared" si="30"/>
        <v>0</v>
      </c>
      <c r="I106" s="372">
        <f t="shared" si="30"/>
        <v>0</v>
      </c>
      <c r="J106" s="372">
        <f t="shared" si="30"/>
        <v>0</v>
      </c>
      <c r="K106" s="372">
        <f t="shared" si="30"/>
        <v>0</v>
      </c>
      <c r="L106" s="372">
        <f t="shared" si="30"/>
        <v>0</v>
      </c>
      <c r="M106" s="372">
        <f t="shared" si="30"/>
        <v>0</v>
      </c>
      <c r="N106" s="373">
        <f t="shared" si="30"/>
        <v>0</v>
      </c>
      <c r="O106" s="258"/>
    </row>
    <row r="107" spans="1:15">
      <c r="A107" s="258"/>
      <c r="B107" s="302" t="s">
        <v>598</v>
      </c>
      <c r="C107" s="302"/>
      <c r="D107" s="302"/>
      <c r="E107" s="302"/>
      <c r="F107" s="302"/>
      <c r="G107" s="374">
        <f t="shared" si="28"/>
        <v>0</v>
      </c>
      <c r="H107" s="372">
        <f>G107*(1+$E$24)</f>
        <v>0</v>
      </c>
      <c r="I107" s="372">
        <f t="shared" si="30"/>
        <v>0</v>
      </c>
      <c r="J107" s="372">
        <f t="shared" si="30"/>
        <v>0</v>
      </c>
      <c r="K107" s="372">
        <f t="shared" si="30"/>
        <v>0</v>
      </c>
      <c r="L107" s="372">
        <f t="shared" si="30"/>
        <v>0</v>
      </c>
      <c r="M107" s="372">
        <f t="shared" si="30"/>
        <v>0</v>
      </c>
      <c r="N107" s="373">
        <f t="shared" si="30"/>
        <v>0</v>
      </c>
      <c r="O107" s="303"/>
    </row>
    <row r="108" spans="1:15">
      <c r="A108" s="258"/>
      <c r="B108" s="302" t="s">
        <v>599</v>
      </c>
      <c r="C108" s="302"/>
      <c r="D108" s="302"/>
      <c r="E108" s="302"/>
      <c r="F108" s="302"/>
      <c r="G108" s="374">
        <f t="shared" si="28"/>
        <v>0</v>
      </c>
      <c r="H108" s="372">
        <f t="shared" si="30"/>
        <v>0</v>
      </c>
      <c r="I108" s="372">
        <f t="shared" si="30"/>
        <v>0</v>
      </c>
      <c r="J108" s="372">
        <f t="shared" si="30"/>
        <v>0</v>
      </c>
      <c r="K108" s="372">
        <f t="shared" si="30"/>
        <v>0</v>
      </c>
      <c r="L108" s="372">
        <f t="shared" si="30"/>
        <v>0</v>
      </c>
      <c r="M108" s="372">
        <f t="shared" si="30"/>
        <v>0</v>
      </c>
      <c r="N108" s="373">
        <f t="shared" si="30"/>
        <v>0</v>
      </c>
      <c r="O108" s="258"/>
    </row>
    <row r="109" spans="1:15">
      <c r="A109" s="258"/>
      <c r="B109" s="302" t="s">
        <v>600</v>
      </c>
      <c r="C109" s="302"/>
      <c r="D109" s="302"/>
      <c r="E109" s="302"/>
      <c r="F109" s="302"/>
      <c r="G109" s="374">
        <f t="shared" si="28"/>
        <v>0</v>
      </c>
      <c r="H109" s="372">
        <f t="shared" si="30"/>
        <v>0</v>
      </c>
      <c r="I109" s="372">
        <f t="shared" si="30"/>
        <v>0</v>
      </c>
      <c r="J109" s="372">
        <f t="shared" si="30"/>
        <v>0</v>
      </c>
      <c r="K109" s="372">
        <f t="shared" si="30"/>
        <v>0</v>
      </c>
      <c r="L109" s="372">
        <f t="shared" si="30"/>
        <v>0</v>
      </c>
      <c r="M109" s="372">
        <f t="shared" si="30"/>
        <v>0</v>
      </c>
      <c r="N109" s="373">
        <f t="shared" si="30"/>
        <v>0</v>
      </c>
      <c r="O109" s="258"/>
    </row>
    <row r="110" spans="1:15">
      <c r="A110" s="258"/>
      <c r="B110" s="281" t="s">
        <v>601</v>
      </c>
      <c r="C110" s="281"/>
      <c r="D110" s="281"/>
      <c r="E110" s="281"/>
      <c r="F110" s="281"/>
      <c r="G110" s="375">
        <f t="shared" si="28"/>
        <v>0</v>
      </c>
      <c r="H110" s="372">
        <f t="shared" si="30"/>
        <v>0</v>
      </c>
      <c r="I110" s="372">
        <f t="shared" si="30"/>
        <v>0</v>
      </c>
      <c r="J110" s="372">
        <f t="shared" si="30"/>
        <v>0</v>
      </c>
      <c r="K110" s="372">
        <f t="shared" si="30"/>
        <v>0</v>
      </c>
      <c r="L110" s="372">
        <f t="shared" si="30"/>
        <v>0</v>
      </c>
      <c r="M110" s="372">
        <f t="shared" si="30"/>
        <v>0</v>
      </c>
      <c r="N110" s="373">
        <f t="shared" si="30"/>
        <v>0</v>
      </c>
      <c r="O110" s="258"/>
    </row>
    <row r="111" spans="1:15">
      <c r="A111" s="258"/>
      <c r="B111" s="306" t="s">
        <v>602</v>
      </c>
      <c r="C111" s="280"/>
      <c r="D111" s="258"/>
      <c r="E111" s="283"/>
      <c r="F111" s="258"/>
      <c r="G111" s="376">
        <f t="shared" ref="G111:N111" si="31">SUM(G90:G110)</f>
        <v>0</v>
      </c>
      <c r="H111" s="377">
        <f t="shared" si="31"/>
        <v>0</v>
      </c>
      <c r="I111" s="308">
        <f t="shared" si="31"/>
        <v>0</v>
      </c>
      <c r="J111" s="308">
        <f t="shared" si="31"/>
        <v>0</v>
      </c>
      <c r="K111" s="308">
        <f t="shared" si="31"/>
        <v>0</v>
      </c>
      <c r="L111" s="308">
        <f t="shared" si="31"/>
        <v>0</v>
      </c>
      <c r="M111" s="308">
        <f t="shared" si="31"/>
        <v>0</v>
      </c>
      <c r="N111" s="309">
        <f t="shared" si="31"/>
        <v>0</v>
      </c>
      <c r="O111" s="258"/>
    </row>
    <row r="112" spans="1:15" ht="7.9" customHeight="1">
      <c r="A112" s="258"/>
      <c r="B112" s="306"/>
      <c r="C112" s="280"/>
      <c r="D112" s="258"/>
      <c r="E112" s="310"/>
      <c r="F112" s="258"/>
      <c r="G112" s="705"/>
      <c r="H112" s="706"/>
      <c r="I112" s="706"/>
      <c r="J112" s="706"/>
      <c r="K112" s="706"/>
      <c r="L112" s="706"/>
      <c r="M112" s="706"/>
      <c r="N112" s="707"/>
      <c r="O112" s="258"/>
    </row>
    <row r="113" spans="1:15">
      <c r="A113" s="258"/>
      <c r="B113" s="433" t="s">
        <v>603</v>
      </c>
      <c r="C113" s="434"/>
      <c r="D113" s="435"/>
      <c r="E113" s="435"/>
      <c r="F113" s="432"/>
      <c r="G113" s="428">
        <f>N47*(1+$E$24)</f>
        <v>0</v>
      </c>
      <c r="H113" s="372">
        <f>G113*(1+$E$24)</f>
        <v>0</v>
      </c>
      <c r="I113" s="372">
        <f t="shared" ref="I113:N113" si="32">H113*(1+$E$24)</f>
        <v>0</v>
      </c>
      <c r="J113" s="372">
        <f t="shared" si="32"/>
        <v>0</v>
      </c>
      <c r="K113" s="372">
        <f t="shared" si="32"/>
        <v>0</v>
      </c>
      <c r="L113" s="372">
        <f t="shared" si="32"/>
        <v>0</v>
      </c>
      <c r="M113" s="372">
        <f t="shared" si="32"/>
        <v>0</v>
      </c>
      <c r="N113" s="420">
        <f t="shared" si="32"/>
        <v>0</v>
      </c>
      <c r="O113" s="419"/>
    </row>
    <row r="114" spans="1:15">
      <c r="A114" s="258"/>
      <c r="B114" s="315" t="s">
        <v>604</v>
      </c>
      <c r="C114" s="279"/>
      <c r="D114" s="316"/>
      <c r="E114" s="316"/>
      <c r="F114" s="316"/>
      <c r="G114" s="426">
        <f>N48*(1+$E$24)</f>
        <v>0</v>
      </c>
      <c r="H114" s="431">
        <f>G114*(1+$E$24)</f>
        <v>0</v>
      </c>
      <c r="I114" s="427">
        <f t="shared" ref="I114:N114" si="33">H114*(1+$E$24)</f>
        <v>0</v>
      </c>
      <c r="J114" s="372">
        <f t="shared" si="33"/>
        <v>0</v>
      </c>
      <c r="K114" s="372">
        <f t="shared" si="33"/>
        <v>0</v>
      </c>
      <c r="L114" s="372">
        <f t="shared" si="33"/>
        <v>0</v>
      </c>
      <c r="M114" s="372">
        <f t="shared" si="33"/>
        <v>0</v>
      </c>
      <c r="N114" s="420">
        <f t="shared" si="33"/>
        <v>0</v>
      </c>
      <c r="O114" s="419"/>
    </row>
    <row r="115" spans="1:15" ht="15" thickBot="1">
      <c r="A115" s="258"/>
      <c r="B115" s="378" t="s">
        <v>605</v>
      </c>
      <c r="C115" s="379"/>
      <c r="D115" s="379"/>
      <c r="E115" s="379"/>
      <c r="F115" s="380"/>
      <c r="G115" s="429">
        <f>SUM(G113:G114)</f>
        <v>0</v>
      </c>
      <c r="H115" s="430">
        <f>SUM(H113:H114)</f>
        <v>0</v>
      </c>
      <c r="I115" s="381">
        <f t="shared" ref="I115:N115" si="34">SUM(I113:I114)</f>
        <v>0</v>
      </c>
      <c r="J115" s="381">
        <f t="shared" si="34"/>
        <v>0</v>
      </c>
      <c r="K115" s="381">
        <f t="shared" si="34"/>
        <v>0</v>
      </c>
      <c r="L115" s="381">
        <f t="shared" si="34"/>
        <v>0</v>
      </c>
      <c r="M115" s="381">
        <f>SUM(M113:M114)</f>
        <v>0</v>
      </c>
      <c r="N115" s="382">
        <f t="shared" si="34"/>
        <v>0</v>
      </c>
      <c r="O115" s="258"/>
    </row>
    <row r="116" spans="1:15" ht="15.6" thickTop="1" thickBot="1">
      <c r="A116" s="258"/>
      <c r="B116" s="291" t="s">
        <v>606</v>
      </c>
      <c r="C116" s="280"/>
      <c r="D116" s="258"/>
      <c r="E116" s="280"/>
      <c r="F116" s="322" t="s">
        <v>15</v>
      </c>
      <c r="G116" s="383">
        <f>G115+G111</f>
        <v>0</v>
      </c>
      <c r="H116" s="384">
        <f t="shared" ref="H116:N116" si="35">H111+H115</f>
        <v>0</v>
      </c>
      <c r="I116" s="385">
        <f t="shared" si="35"/>
        <v>0</v>
      </c>
      <c r="J116" s="385">
        <f t="shared" si="35"/>
        <v>0</v>
      </c>
      <c r="K116" s="385">
        <f t="shared" si="35"/>
        <v>0</v>
      </c>
      <c r="L116" s="385">
        <f t="shared" si="35"/>
        <v>0</v>
      </c>
      <c r="M116" s="385">
        <f t="shared" si="35"/>
        <v>0</v>
      </c>
      <c r="N116" s="386">
        <f t="shared" si="35"/>
        <v>0</v>
      </c>
      <c r="O116" s="258"/>
    </row>
    <row r="117" spans="1:15" ht="15" thickBot="1">
      <c r="A117" s="258"/>
      <c r="B117" s="280"/>
      <c r="C117" s="280"/>
      <c r="D117" s="280"/>
      <c r="E117" s="280"/>
      <c r="F117" s="280"/>
      <c r="G117" s="327"/>
      <c r="H117" s="328"/>
      <c r="I117" s="328"/>
      <c r="J117" s="328"/>
      <c r="K117" s="328"/>
      <c r="L117" s="328"/>
      <c r="M117" s="328"/>
      <c r="N117" s="328"/>
      <c r="O117" s="258"/>
    </row>
    <row r="118" spans="1:15" ht="15" thickBot="1">
      <c r="A118" s="258"/>
      <c r="B118" s="291" t="s">
        <v>607</v>
      </c>
      <c r="C118" s="280"/>
      <c r="D118" s="280"/>
      <c r="E118" s="280"/>
      <c r="F118" s="322" t="s">
        <v>15</v>
      </c>
      <c r="G118" s="330">
        <f>G86-G116</f>
        <v>0</v>
      </c>
      <c r="H118" s="387">
        <f t="shared" ref="H118:N118" si="36">H86-H116</f>
        <v>0</v>
      </c>
      <c r="I118" s="331">
        <f t="shared" si="36"/>
        <v>0</v>
      </c>
      <c r="J118" s="331">
        <f t="shared" si="36"/>
        <v>0</v>
      </c>
      <c r="K118" s="331">
        <f t="shared" si="36"/>
        <v>0</v>
      </c>
      <c r="L118" s="331">
        <f t="shared" si="36"/>
        <v>0</v>
      </c>
      <c r="M118" s="331">
        <f t="shared" si="36"/>
        <v>0</v>
      </c>
      <c r="N118" s="332">
        <f t="shared" si="36"/>
        <v>0</v>
      </c>
      <c r="O118" s="258"/>
    </row>
    <row r="119" spans="1:15">
      <c r="A119" s="258"/>
      <c r="B119" s="291"/>
      <c r="C119" s="280"/>
      <c r="D119" s="280"/>
      <c r="E119" s="280"/>
      <c r="F119" s="280"/>
      <c r="G119" s="283"/>
      <c r="H119" s="333"/>
      <c r="I119" s="333"/>
      <c r="J119" s="333"/>
      <c r="K119" s="333"/>
      <c r="L119" s="333"/>
      <c r="M119" s="333"/>
      <c r="N119" s="333"/>
      <c r="O119" s="258"/>
    </row>
    <row r="120" spans="1:15" ht="15" thickBot="1">
      <c r="A120" s="257"/>
      <c r="B120" s="702" t="s">
        <v>608</v>
      </c>
      <c r="C120" s="702"/>
      <c r="D120" s="702"/>
      <c r="E120" s="334"/>
      <c r="F120" s="334"/>
      <c r="G120" s="334"/>
      <c r="H120" s="334"/>
      <c r="I120" s="334"/>
      <c r="J120" s="334"/>
      <c r="K120" s="334"/>
      <c r="L120" s="334"/>
      <c r="M120" s="334"/>
      <c r="N120" s="334"/>
      <c r="O120" s="257"/>
    </row>
    <row r="121" spans="1:15" ht="15" thickBot="1">
      <c r="A121" s="257"/>
      <c r="B121" s="388" t="s">
        <v>609</v>
      </c>
      <c r="C121" s="257"/>
      <c r="D121" s="257"/>
      <c r="E121" s="464"/>
      <c r="F121" s="389"/>
      <c r="G121" s="266" t="s">
        <v>627</v>
      </c>
      <c r="H121" s="267" t="s">
        <v>628</v>
      </c>
      <c r="I121" s="267" t="s">
        <v>629</v>
      </c>
      <c r="J121" s="267" t="s">
        <v>630</v>
      </c>
      <c r="K121" s="267" t="s">
        <v>631</v>
      </c>
      <c r="L121" s="267" t="s">
        <v>632</v>
      </c>
      <c r="M121" s="268" t="s">
        <v>633</v>
      </c>
      <c r="N121" s="268" t="s">
        <v>634</v>
      </c>
      <c r="O121" s="257"/>
    </row>
    <row r="122" spans="1:15">
      <c r="A122" s="257"/>
      <c r="B122" s="493" t="s">
        <v>611</v>
      </c>
      <c r="C122" s="488"/>
      <c r="D122" s="488"/>
      <c r="E122" s="488"/>
      <c r="F122" s="494"/>
      <c r="G122" s="495">
        <v>0</v>
      </c>
      <c r="H122" s="36">
        <v>0</v>
      </c>
      <c r="I122" s="29">
        <v>0</v>
      </c>
      <c r="J122" s="29">
        <v>0</v>
      </c>
      <c r="K122" s="29">
        <v>0</v>
      </c>
      <c r="L122" s="29">
        <v>0</v>
      </c>
      <c r="M122" s="29">
        <v>0</v>
      </c>
      <c r="N122" s="30">
        <v>0</v>
      </c>
      <c r="O122" s="257"/>
    </row>
    <row r="123" spans="1:15">
      <c r="A123" s="257"/>
      <c r="B123" s="496" t="s">
        <v>612</v>
      </c>
      <c r="C123" s="497"/>
      <c r="D123" s="497"/>
      <c r="E123" s="497"/>
      <c r="F123" s="498"/>
      <c r="G123" s="499">
        <v>0</v>
      </c>
      <c r="H123" s="23">
        <v>0</v>
      </c>
      <c r="I123" s="31">
        <v>0</v>
      </c>
      <c r="J123" s="31">
        <v>0</v>
      </c>
      <c r="K123" s="31">
        <v>0</v>
      </c>
      <c r="L123" s="31">
        <v>0</v>
      </c>
      <c r="M123" s="31">
        <v>0</v>
      </c>
      <c r="N123" s="32">
        <v>0</v>
      </c>
      <c r="O123" s="257"/>
    </row>
    <row r="124" spans="1:15" ht="15" thickBot="1">
      <c r="A124" s="257"/>
      <c r="B124" s="500" t="s">
        <v>613</v>
      </c>
      <c r="C124" s="501"/>
      <c r="D124" s="501"/>
      <c r="E124" s="501"/>
      <c r="F124" s="502"/>
      <c r="G124" s="503">
        <v>0</v>
      </c>
      <c r="H124" s="37">
        <v>0</v>
      </c>
      <c r="I124" s="34">
        <v>0</v>
      </c>
      <c r="J124" s="34">
        <v>0</v>
      </c>
      <c r="K124" s="34">
        <v>0</v>
      </c>
      <c r="L124" s="34">
        <v>0</v>
      </c>
      <c r="M124" s="34">
        <v>0</v>
      </c>
      <c r="N124" s="35">
        <v>0</v>
      </c>
      <c r="O124" s="257"/>
    </row>
    <row r="125" spans="1:15" ht="15.6" thickTop="1" thickBot="1">
      <c r="A125" s="257"/>
      <c r="B125" s="257"/>
      <c r="C125" s="257"/>
      <c r="D125" s="257"/>
      <c r="E125" s="349" t="s">
        <v>614</v>
      </c>
      <c r="F125" s="336"/>
      <c r="G125" s="390">
        <f t="shared" ref="G125:N125" si="37">SUM(G122:G124)</f>
        <v>0</v>
      </c>
      <c r="H125" s="391">
        <f t="shared" si="37"/>
        <v>0</v>
      </c>
      <c r="I125" s="392">
        <f t="shared" si="37"/>
        <v>0</v>
      </c>
      <c r="J125" s="392">
        <f t="shared" si="37"/>
        <v>0</v>
      </c>
      <c r="K125" s="392">
        <f t="shared" si="37"/>
        <v>0</v>
      </c>
      <c r="L125" s="392">
        <f t="shared" si="37"/>
        <v>0</v>
      </c>
      <c r="M125" s="392">
        <f t="shared" si="37"/>
        <v>0</v>
      </c>
      <c r="N125" s="393">
        <f t="shared" si="37"/>
        <v>0</v>
      </c>
      <c r="O125" s="257"/>
    </row>
    <row r="126" spans="1:15">
      <c r="A126" s="257"/>
      <c r="B126" s="257"/>
      <c r="C126" s="257"/>
      <c r="D126" s="257"/>
      <c r="E126" s="349" t="s">
        <v>615</v>
      </c>
      <c r="F126" s="336"/>
      <c r="G126" s="394">
        <f t="shared" ref="G126:N126" si="38">G118-G125</f>
        <v>0</v>
      </c>
      <c r="H126" s="395">
        <f t="shared" si="38"/>
        <v>0</v>
      </c>
      <c r="I126" s="396">
        <f t="shared" si="38"/>
        <v>0</v>
      </c>
      <c r="J126" s="396">
        <f t="shared" si="38"/>
        <v>0</v>
      </c>
      <c r="K126" s="396">
        <f t="shared" si="38"/>
        <v>0</v>
      </c>
      <c r="L126" s="418">
        <f t="shared" si="38"/>
        <v>0</v>
      </c>
      <c r="M126" s="396">
        <f t="shared" si="38"/>
        <v>0</v>
      </c>
      <c r="N126" s="397">
        <f t="shared" si="38"/>
        <v>0</v>
      </c>
      <c r="O126" s="257"/>
    </row>
    <row r="127" spans="1:15" ht="15" thickBot="1">
      <c r="A127" s="257"/>
      <c r="B127" s="257"/>
      <c r="C127" s="257"/>
      <c r="D127" s="257"/>
      <c r="E127" s="349" t="s">
        <v>616</v>
      </c>
      <c r="F127" s="336"/>
      <c r="G127" s="416">
        <f>IFERROR(G118/G125, 0)</f>
        <v>0</v>
      </c>
      <c r="H127" s="460">
        <f t="shared" ref="H127:N127" si="39">IFERROR(H118/H125, 0)</f>
        <v>0</v>
      </c>
      <c r="I127" s="459">
        <f t="shared" si="39"/>
        <v>0</v>
      </c>
      <c r="J127" s="459">
        <f t="shared" si="39"/>
        <v>0</v>
      </c>
      <c r="K127" s="459">
        <f t="shared" si="39"/>
        <v>0</v>
      </c>
      <c r="L127" s="461">
        <f t="shared" si="39"/>
        <v>0</v>
      </c>
      <c r="M127" s="460">
        <f t="shared" si="39"/>
        <v>0</v>
      </c>
      <c r="N127" s="417">
        <f t="shared" si="39"/>
        <v>0</v>
      </c>
      <c r="O127" s="410"/>
    </row>
    <row r="128" spans="1:15" ht="15" thickBot="1">
      <c r="A128" s="257"/>
      <c r="B128" s="257"/>
      <c r="C128" s="269"/>
      <c r="D128" s="257"/>
      <c r="E128" s="257"/>
      <c r="F128" s="257"/>
      <c r="G128" s="257"/>
      <c r="H128" s="257"/>
      <c r="I128" s="257"/>
      <c r="J128" s="257"/>
      <c r="K128" s="257"/>
      <c r="L128" s="257"/>
      <c r="M128" s="257"/>
      <c r="N128" s="257"/>
      <c r="O128" s="257"/>
    </row>
    <row r="129" spans="1:14" ht="15" thickBot="1">
      <c r="A129" s="344"/>
      <c r="B129" s="335" t="s">
        <v>617</v>
      </c>
      <c r="C129" s="344"/>
      <c r="D129" s="344"/>
      <c r="E129" s="345"/>
      <c r="F129" s="398"/>
      <c r="G129" s="346" t="s">
        <v>627</v>
      </c>
      <c r="H129" s="347" t="s">
        <v>628</v>
      </c>
      <c r="I129" s="347" t="s">
        <v>629</v>
      </c>
      <c r="J129" s="347" t="s">
        <v>630</v>
      </c>
      <c r="K129" s="347" t="s">
        <v>631</v>
      </c>
      <c r="L129" s="347" t="s">
        <v>632</v>
      </c>
      <c r="M129" s="348" t="s">
        <v>633</v>
      </c>
      <c r="N129" s="348" t="s">
        <v>634</v>
      </c>
    </row>
    <row r="130" spans="1:14">
      <c r="A130" s="344"/>
      <c r="B130" s="504" t="s">
        <v>618</v>
      </c>
      <c r="C130" s="505"/>
      <c r="D130" s="505"/>
      <c r="E130" s="505"/>
      <c r="F130" s="506"/>
      <c r="G130" s="38">
        <v>0</v>
      </c>
      <c r="H130" s="50">
        <v>0</v>
      </c>
      <c r="I130" s="39">
        <v>0</v>
      </c>
      <c r="J130" s="39">
        <v>0</v>
      </c>
      <c r="K130" s="39">
        <v>0</v>
      </c>
      <c r="L130" s="39">
        <v>0</v>
      </c>
      <c r="M130" s="39">
        <v>0</v>
      </c>
      <c r="N130" s="40">
        <v>0</v>
      </c>
    </row>
    <row r="131" spans="1:14">
      <c r="A131" s="344"/>
      <c r="B131" s="507" t="s">
        <v>619</v>
      </c>
      <c r="C131" s="508"/>
      <c r="D131" s="508"/>
      <c r="E131" s="508"/>
      <c r="F131" s="509"/>
      <c r="G131" s="41">
        <v>0</v>
      </c>
      <c r="H131" s="51">
        <v>0</v>
      </c>
      <c r="I131" s="42">
        <v>0</v>
      </c>
      <c r="J131" s="42">
        <v>0</v>
      </c>
      <c r="K131" s="42">
        <v>0</v>
      </c>
      <c r="L131" s="42">
        <v>0</v>
      </c>
      <c r="M131" s="42">
        <v>0</v>
      </c>
      <c r="N131" s="43">
        <v>0</v>
      </c>
    </row>
    <row r="132" spans="1:14">
      <c r="A132" s="344"/>
      <c r="B132" s="507" t="s">
        <v>620</v>
      </c>
      <c r="C132" s="508"/>
      <c r="D132" s="508"/>
      <c r="E132" s="508"/>
      <c r="F132" s="509"/>
      <c r="G132" s="44">
        <v>0</v>
      </c>
      <c r="H132" s="52">
        <v>0</v>
      </c>
      <c r="I132" s="45">
        <v>0</v>
      </c>
      <c r="J132" s="45">
        <v>0</v>
      </c>
      <c r="K132" s="45">
        <v>0</v>
      </c>
      <c r="L132" s="45">
        <v>0</v>
      </c>
      <c r="M132" s="45">
        <v>0</v>
      </c>
      <c r="N132" s="46">
        <v>0</v>
      </c>
    </row>
    <row r="133" spans="1:14">
      <c r="A133" s="344"/>
      <c r="B133" s="507" t="s">
        <v>621</v>
      </c>
      <c r="C133" s="508"/>
      <c r="D133" s="508"/>
      <c r="E133" s="508"/>
      <c r="F133" s="509"/>
      <c r="G133" s="44">
        <v>0</v>
      </c>
      <c r="H133" s="52">
        <v>0</v>
      </c>
      <c r="I133" s="45">
        <v>0</v>
      </c>
      <c r="J133" s="45">
        <v>0</v>
      </c>
      <c r="K133" s="45">
        <v>0</v>
      </c>
      <c r="L133" s="45">
        <v>0</v>
      </c>
      <c r="M133" s="45">
        <v>0</v>
      </c>
      <c r="N133" s="46">
        <v>0</v>
      </c>
    </row>
    <row r="134" spans="1:14">
      <c r="A134" s="344"/>
      <c r="B134" s="510" t="s">
        <v>622</v>
      </c>
      <c r="C134" s="511"/>
      <c r="D134" s="511"/>
      <c r="E134" s="511"/>
      <c r="F134" s="512"/>
      <c r="G134" s="44">
        <v>0</v>
      </c>
      <c r="H134" s="52">
        <v>0</v>
      </c>
      <c r="I134" s="45">
        <v>0</v>
      </c>
      <c r="J134" s="45">
        <v>0</v>
      </c>
      <c r="K134" s="45">
        <v>0</v>
      </c>
      <c r="L134" s="45">
        <v>0</v>
      </c>
      <c r="M134" s="45">
        <v>0</v>
      </c>
      <c r="N134" s="46">
        <v>0</v>
      </c>
    </row>
    <row r="135" spans="1:14" ht="15" thickBot="1">
      <c r="A135" s="344"/>
      <c r="B135" s="513" t="s">
        <v>623</v>
      </c>
      <c r="C135" s="514"/>
      <c r="D135" s="514"/>
      <c r="E135" s="514"/>
      <c r="F135" s="515"/>
      <c r="G135" s="47">
        <v>0</v>
      </c>
      <c r="H135" s="53">
        <v>0</v>
      </c>
      <c r="I135" s="48">
        <v>0</v>
      </c>
      <c r="J135" s="48">
        <v>0</v>
      </c>
      <c r="K135" s="48">
        <v>0</v>
      </c>
      <c r="L135" s="48">
        <v>0</v>
      </c>
      <c r="M135" s="48">
        <v>0</v>
      </c>
      <c r="N135" s="49">
        <v>0</v>
      </c>
    </row>
    <row r="136" spans="1:14" ht="15.6" thickTop="1" thickBot="1">
      <c r="A136" s="344"/>
      <c r="B136" s="344"/>
      <c r="C136" s="344"/>
      <c r="D136" s="344"/>
      <c r="E136" s="349" t="s">
        <v>636</v>
      </c>
      <c r="F136" s="349"/>
      <c r="G136" s="399">
        <f>SUM(G130:G135)</f>
        <v>0</v>
      </c>
      <c r="H136" s="400">
        <f>SUM(H130:H135)</f>
        <v>0</v>
      </c>
      <c r="I136" s="401">
        <f t="shared" ref="I136:N136" si="40">SUM(I130:I135)</f>
        <v>0</v>
      </c>
      <c r="J136" s="401">
        <f t="shared" si="40"/>
        <v>0</v>
      </c>
      <c r="K136" s="401">
        <f t="shared" si="40"/>
        <v>0</v>
      </c>
      <c r="L136" s="401">
        <f t="shared" si="40"/>
        <v>0</v>
      </c>
      <c r="M136" s="401">
        <f t="shared" si="40"/>
        <v>0</v>
      </c>
      <c r="N136" s="402">
        <f t="shared" si="40"/>
        <v>0</v>
      </c>
    </row>
    <row r="137" spans="1:14">
      <c r="A137" s="344"/>
      <c r="B137" s="344"/>
      <c r="C137" s="344"/>
      <c r="D137" s="344"/>
      <c r="E137" s="349"/>
      <c r="F137" s="349"/>
      <c r="G137" s="403"/>
      <c r="H137" s="403"/>
      <c r="I137" s="403"/>
      <c r="J137" s="403"/>
      <c r="K137" s="403"/>
      <c r="L137" s="403"/>
      <c r="M137" s="403"/>
      <c r="N137" s="403"/>
    </row>
    <row r="138" spans="1:14">
      <c r="A138" s="344"/>
      <c r="B138" s="344"/>
      <c r="C138" s="344"/>
      <c r="D138" s="344"/>
      <c r="E138" s="349" t="s">
        <v>637</v>
      </c>
      <c r="F138" s="349"/>
      <c r="G138" s="465">
        <f>IFERROR(G118/(G125+G136),0)</f>
        <v>0</v>
      </c>
      <c r="H138" s="465">
        <f t="shared" ref="H138:N138" si="41">IFERROR(H118/(H125+H136),0)</f>
        <v>0</v>
      </c>
      <c r="I138" s="465">
        <f t="shared" si="41"/>
        <v>0</v>
      </c>
      <c r="J138" s="465">
        <f t="shared" si="41"/>
        <v>0</v>
      </c>
      <c r="K138" s="465">
        <f t="shared" si="41"/>
        <v>0</v>
      </c>
      <c r="L138" s="465">
        <f t="shared" si="41"/>
        <v>0</v>
      </c>
      <c r="M138" s="465">
        <f t="shared" si="41"/>
        <v>0</v>
      </c>
      <c r="N138" s="465">
        <f t="shared" si="41"/>
        <v>0</v>
      </c>
    </row>
    <row r="139" spans="1:14">
      <c r="A139" s="404"/>
      <c r="B139" s="404"/>
      <c r="C139" s="404"/>
      <c r="D139" s="404"/>
      <c r="E139" s="349" t="s">
        <v>626</v>
      </c>
      <c r="F139" s="404"/>
      <c r="G139" s="466">
        <f>G126-G136</f>
        <v>0</v>
      </c>
      <c r="H139" s="466">
        <f>H126-H136</f>
        <v>0</v>
      </c>
      <c r="I139" s="466">
        <f t="shared" ref="I139:N139" si="42">I126-I136</f>
        <v>0</v>
      </c>
      <c r="J139" s="466">
        <f t="shared" si="42"/>
        <v>0</v>
      </c>
      <c r="K139" s="466">
        <f t="shared" si="42"/>
        <v>0</v>
      </c>
      <c r="L139" s="466">
        <f t="shared" si="42"/>
        <v>0</v>
      </c>
      <c r="M139" s="466">
        <f t="shared" si="42"/>
        <v>0</v>
      </c>
      <c r="N139" s="466">
        <f t="shared" si="42"/>
        <v>0</v>
      </c>
    </row>
  </sheetData>
  <sheetProtection algorithmName="SHA-512" hashValue="+huJ6BTnTxeCY+QZ4gWkrY6IU5HNB6AScUG/5Fq8XJGlutu4G+G2KZPvPaHkG1RDxsQUVMtmlG1eynH8Xbzcog==" saltValue="NnigNhtSFlRd9EqpnZWqXg==" spinCount="100000" sheet="1" objects="1" scenarios="1" formatCells="0" formatColumns="0" formatRows="0"/>
  <mergeCells count="26">
    <mergeCell ref="F56:G56"/>
    <mergeCell ref="H18:N18"/>
    <mergeCell ref="B9:N9"/>
    <mergeCell ref="C15:E15"/>
    <mergeCell ref="C16:E16"/>
    <mergeCell ref="B54:D54"/>
    <mergeCell ref="F55:G55"/>
    <mergeCell ref="E60:G60"/>
    <mergeCell ref="F57:G57"/>
    <mergeCell ref="E59:G59"/>
    <mergeCell ref="C81:E81"/>
    <mergeCell ref="H84:N84"/>
    <mergeCell ref="F58:G58"/>
    <mergeCell ref="B120:D120"/>
    <mergeCell ref="E61:G61"/>
    <mergeCell ref="G112:N112"/>
    <mergeCell ref="F64:G64"/>
    <mergeCell ref="F65:G65"/>
    <mergeCell ref="F66:G66"/>
    <mergeCell ref="F67:G67"/>
    <mergeCell ref="F68:G68"/>
    <mergeCell ref="F69:G69"/>
    <mergeCell ref="F70:G70"/>
    <mergeCell ref="E71:G71"/>
    <mergeCell ref="E73:G73"/>
    <mergeCell ref="C82:E82"/>
  </mergeCells>
  <conditionalFormatting sqref="G127:N127">
    <cfRule type="cellIs" dxfId="3" priority="3" operator="equal">
      <formula>#DIV/0!</formula>
    </cfRule>
  </conditionalFormatting>
  <conditionalFormatting sqref="G138:N138">
    <cfRule type="cellIs" dxfId="2" priority="1" operator="equal">
      <formula>#DIV/0!</formula>
    </cfRule>
  </conditionalFormatting>
  <conditionalFormatting sqref="H61:N63">
    <cfRule type="cellIs" dxfId="1" priority="5" operator="equal">
      <formula>#DIV/0!</formula>
    </cfRule>
  </conditionalFormatting>
  <conditionalFormatting sqref="H73:N74">
    <cfRule type="cellIs" dxfId="0" priority="2" operator="equal">
      <formula>#DIV/0!</formula>
    </cfRule>
  </conditionalFormatting>
  <dataValidations count="1">
    <dataValidation allowBlank="1" showInputMessage="1" showErrorMessage="1" prompt="From LIHTC Rents Tab" sqref="H14" xr:uid="{27CD5198-3CBC-404C-ABCA-474FA014234A}"/>
  </dataValidations>
  <pageMargins left="0.7" right="0.7" top="0.75" bottom="0.75" header="0.3" footer="0.3"/>
  <pageSetup scale="64" orientation="portrait" r:id="rId1"/>
  <headerFooter>
    <oddFooter>&amp;L2020 WSHFC 9% Addendum&amp;R&amp;A, &amp;P</oddFooter>
  </headerFooter>
  <rowBreaks count="1" manualBreakCount="1">
    <brk id="75" max="16383" man="1"/>
  </rowBreaks>
  <ignoredErrors>
    <ignoredError sqref="H90:N96 I24:N44 H98:N101 H97 J97:N97 H108:N110 I107:N107 H103:N106 H102:K102 M102:N102" unlockedFormula="1"/>
  </ignoredError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T2"/>
  <sheetViews>
    <sheetView topLeftCell="L1" workbookViewId="0"/>
  </sheetViews>
  <sheetFormatPr defaultRowHeight="14.45"/>
  <cols>
    <col min="1" max="1" width="12.85546875" bestFit="1" customWidth="1"/>
    <col min="2" max="2" width="34.7109375" bestFit="1" customWidth="1"/>
    <col min="3" max="3" width="33.7109375" bestFit="1" customWidth="1"/>
    <col min="4" max="4" width="27.28515625" bestFit="1" customWidth="1"/>
    <col min="5" max="5" width="26.5703125" bestFit="1" customWidth="1"/>
    <col min="6" max="6" width="33.28515625" bestFit="1" customWidth="1"/>
    <col min="7" max="7" width="26.5703125" bestFit="1" customWidth="1"/>
    <col min="8" max="8" width="33.28515625" style="59" bestFit="1" customWidth="1"/>
    <col min="9" max="9" width="26.5703125" bestFit="1" customWidth="1"/>
    <col min="10" max="10" width="33.28515625" bestFit="1" customWidth="1"/>
    <col min="11" max="11" width="17.5703125" bestFit="1" customWidth="1"/>
    <col min="12" max="12" width="24.28515625" bestFit="1" customWidth="1"/>
    <col min="13" max="13" width="17.5703125" bestFit="1" customWidth="1"/>
    <col min="14" max="14" width="24.28515625" bestFit="1" customWidth="1"/>
    <col min="15" max="15" width="17.5703125" bestFit="1" customWidth="1"/>
    <col min="16" max="16" width="24.28515625" bestFit="1" customWidth="1"/>
    <col min="17" max="17" width="17.5703125" bestFit="1" customWidth="1"/>
    <col min="18" max="18" width="24.28515625" bestFit="1" customWidth="1"/>
    <col min="19" max="19" width="17.5703125" bestFit="1" customWidth="1"/>
    <col min="20" max="20" width="24.28515625" bestFit="1" customWidth="1"/>
  </cols>
  <sheetData>
    <row r="1" spans="1:20">
      <c r="A1" t="s">
        <v>552</v>
      </c>
      <c r="B1" t="s">
        <v>638</v>
      </c>
      <c r="C1" t="s">
        <v>639</v>
      </c>
      <c r="D1" t="s">
        <v>640</v>
      </c>
      <c r="E1" t="s">
        <v>641</v>
      </c>
      <c r="F1" t="s">
        <v>642</v>
      </c>
      <c r="G1" t="s">
        <v>643</v>
      </c>
      <c r="H1" s="59" t="s">
        <v>644</v>
      </c>
      <c r="I1" t="s">
        <v>645</v>
      </c>
      <c r="J1" t="s">
        <v>646</v>
      </c>
      <c r="K1" t="s">
        <v>647</v>
      </c>
      <c r="L1" t="s">
        <v>648</v>
      </c>
      <c r="M1" t="s">
        <v>649</v>
      </c>
      <c r="N1" t="s">
        <v>650</v>
      </c>
      <c r="O1" t="s">
        <v>651</v>
      </c>
      <c r="P1" t="s">
        <v>652</v>
      </c>
      <c r="Q1" t="s">
        <v>653</v>
      </c>
      <c r="R1" t="s">
        <v>654</v>
      </c>
      <c r="S1" t="s">
        <v>655</v>
      </c>
      <c r="T1" t="s">
        <v>656</v>
      </c>
    </row>
    <row r="2" spans="1:20">
      <c r="B2">
        <f>('LIHTC Pro Forma'!F14)*100</f>
        <v>2.5</v>
      </c>
      <c r="C2">
        <f>('LIHTC Pro Forma'!E24)*100</f>
        <v>3.5000000000000004</v>
      </c>
      <c r="D2">
        <f>('LIHTC Pro Forma'!F19)*100</f>
        <v>7.0000000000000009</v>
      </c>
      <c r="E2" s="2" t="str">
        <f>'LIHTC Pro Forma'!B56</f>
        <v>Lender 1</v>
      </c>
      <c r="F2" s="58">
        <f>'LIHTC Pro Forma'!F56</f>
        <v>0</v>
      </c>
      <c r="G2" s="2" t="str">
        <f>'LIHTC Pro Forma'!B57</f>
        <v>Lender 2</v>
      </c>
      <c r="H2" s="58">
        <f>'LIHTC Pro Forma'!F57</f>
        <v>0</v>
      </c>
      <c r="I2" s="2" t="str">
        <f>'LIHTC Pro Forma'!B58</f>
        <v>Lender 3</v>
      </c>
      <c r="J2" s="58">
        <f>'LIHTC Pro Forma'!F58</f>
        <v>0</v>
      </c>
      <c r="K2" s="2" t="str">
        <f>'LIHTC Pro Forma'!B65</f>
        <v>Lender 4</v>
      </c>
      <c r="L2" s="58">
        <f>'LIHTC Pro Forma'!F65</f>
        <v>0</v>
      </c>
      <c r="M2" s="2" t="str">
        <f>'LIHTC Pro Forma'!B66</f>
        <v>Lender 5</v>
      </c>
      <c r="N2" s="58">
        <f>'LIHTC Pro Forma'!F66</f>
        <v>0</v>
      </c>
      <c r="O2" s="2" t="str">
        <f>'LIHTC Pro Forma'!B67</f>
        <v>Lender 6</v>
      </c>
      <c r="P2" s="58">
        <f>'LIHTC Pro Forma'!F67</f>
        <v>0</v>
      </c>
      <c r="Q2" s="2" t="str">
        <f>'LIHTC Pro Forma'!B68</f>
        <v>Lender 7</v>
      </c>
      <c r="R2" s="58">
        <f>'LIHTC Pro Forma'!F68</f>
        <v>0</v>
      </c>
      <c r="S2" s="2" t="str">
        <f>'LIHTC Pro Forma'!B69</f>
        <v>Lender 8</v>
      </c>
      <c r="T2" s="58">
        <f>'LIHTC Pro Forma'!F69</f>
        <v>0</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2258C5695E7F54994A1F40DF586AF80" ma:contentTypeVersion="18" ma:contentTypeDescription="Create a new document." ma:contentTypeScope="" ma:versionID="5739f3a2443591592bfb3d6f91f175cd">
  <xsd:schema xmlns:xsd="http://www.w3.org/2001/XMLSchema" xmlns:xs="http://www.w3.org/2001/XMLSchema" xmlns:p="http://schemas.microsoft.com/office/2006/metadata/properties" xmlns:ns2="624f20e9-0351-4655-b3f0-0de013915a58" xmlns:ns3="1e13aaf3-f8b5-448b-b606-5f59d239d11f" targetNamespace="http://schemas.microsoft.com/office/2006/metadata/properties" ma:root="true" ma:fieldsID="a883b54ea4e4d7fe3444013f95c3a10e" ns2:_="" ns3:_="">
    <xsd:import namespace="624f20e9-0351-4655-b3f0-0de013915a58"/>
    <xsd:import namespace="1e13aaf3-f8b5-448b-b606-5f59d239d11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Location" minOccurs="0"/>
                <xsd:element ref="ns3:SharedWithUsers" minOccurs="0"/>
                <xsd:element ref="ns3:SharedWithDetails" minOccurs="0"/>
                <xsd:element ref="ns2:lcf76f155ced4ddcb4097134ff3c332f" minOccurs="0"/>
                <xsd:element ref="ns3:TaxCatchAll" minOccurs="0"/>
                <xsd:element ref="ns2:MediaLengthInSeconds"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24f20e9-0351-4655-b3f0-0de013915a5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Location" ma:index="16" nillable="true" ma:displayName="Location" ma:internalName="MediaServiceLocation"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9922b69d-36f8-447b-af15-784b702e7cab" ma:termSetId="09814cd3-568e-fe90-9814-8d621ff8fb84" ma:anchorId="fba54fb3-c3e1-fe81-a776-ca4b69148c4d" ma:open="true" ma:isKeyword="false">
      <xsd:complexType>
        <xsd:sequence>
          <xsd:element ref="pc:Terms" minOccurs="0" maxOccurs="1"/>
        </xsd:sequence>
      </xsd:complexType>
    </xsd:element>
    <xsd:element name="MediaLengthInSeconds" ma:index="22" nillable="true" ma:displayName="MediaLengthInSeconds" ma:hidden="true" ma:internalName="MediaLengthInSeconds" ma:readOnly="true">
      <xsd:simpleType>
        <xsd:restriction base="dms:Unknown"/>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e13aaf3-f8b5-448b-b606-5f59d239d11f"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3d04eff1-9921-4ce5-b938-fdc04b666ce1}" ma:internalName="TaxCatchAll" ma:showField="CatchAllData" ma:web="1e13aaf3-f8b5-448b-b606-5f59d239d11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1e13aaf3-f8b5-448b-b606-5f59d239d11f" xsi:nil="true"/>
    <lcf76f155ced4ddcb4097134ff3c332f xmlns="624f20e9-0351-4655-b3f0-0de013915a5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926D5EAB-C0BC-43B8-A8E4-74F47E113428}"/>
</file>

<file path=customXml/itemProps2.xml><?xml version="1.0" encoding="utf-8"?>
<ds:datastoreItem xmlns:ds="http://schemas.openxmlformats.org/officeDocument/2006/customXml" ds:itemID="{7587886E-3867-4C26-B1EC-3FC1C179D9C7}"/>
</file>

<file path=customXml/itemProps3.xml><?xml version="1.0" encoding="utf-8"?>
<ds:datastoreItem xmlns:ds="http://schemas.openxmlformats.org/officeDocument/2006/customXml" ds:itemID="{C5233948-003A-4F6F-8AFB-AC623BE59212}"/>
</file>

<file path=docProps/app.xml><?xml version="1.0" encoding="utf-8"?>
<Properties xmlns="http://schemas.openxmlformats.org/officeDocument/2006/extended-properties" xmlns:vt="http://schemas.openxmlformats.org/officeDocument/2006/docPropsVTypes">
  <Application>Microsoft Excel Online</Application>
  <Manager/>
  <Company>Hewlett-Packard Company</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Leslie B. Price</dc:creator>
  <cp:keywords/>
  <dc:description/>
  <cp:lastModifiedBy>Kate Rodrigues</cp:lastModifiedBy>
  <cp:revision/>
  <dcterms:created xsi:type="dcterms:W3CDTF">2009-05-18T15:05:09Z</dcterms:created>
  <dcterms:modified xsi:type="dcterms:W3CDTF">2024-07-29T23:29:49Z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0x01010012258C5695E7F54994A1F40DF586AF80</vt:lpwstr>
  </property>
  <property fmtid="{D5CDD505-2E9C-101B-9397-08002B2CF9AE}" pid="3" name="MediaServiceImageTags">
    <vt:lpwstr/>
  </property>
</Properties>
</file>