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showInkAnnotation="0" codeName="ThisWorkbook" defaultThemeVersion="124226"/>
  <mc:AlternateContent xmlns:mc="http://schemas.openxmlformats.org/markup-compatibility/2006">
    <mc:Choice Requires="x15">
      <x15ac:absPath xmlns:x15ac="http://schemas.microsoft.com/office/spreadsheetml/2010/11/ac" url="S:\HTF\Application\Funding Round - 2025\Application Documents\"/>
    </mc:Choice>
  </mc:AlternateContent>
  <xr:revisionPtr revIDLastSave="0" documentId="13_ncr:1_{E1850F11-97D8-4D1E-BA53-82CDF3AAB346}" xr6:coauthVersionLast="47" xr6:coauthVersionMax="47" xr10:uidLastSave="{00000000-0000-0000-0000-000000000000}"/>
  <bookViews>
    <workbookView xWindow="-120" yWindow="-120" windowWidth="29040" windowHeight="15840" tabRatio="590" firstSheet="8" activeTab="8" xr2:uid="{00000000-000D-0000-FFFF-FFFF00000000}"/>
  </bookViews>
  <sheets>
    <sheet name="Calc Insert" sheetId="122" state="hidden" r:id="rId1"/>
    <sheet name="LIHTC Insert" sheetId="99" state="hidden" r:id="rId2"/>
    <sheet name="Res Sources Insert" sheetId="123" state="hidden" r:id="rId3"/>
    <sheet name="Rents" sheetId="124" state="hidden" r:id="rId4"/>
    <sheet name="Pro Forma" sheetId="125" state="hidden" r:id="rId5"/>
    <sheet name="OPF YbY" sheetId="126" state="hidden" r:id="rId6"/>
    <sheet name="Dropdowns" sheetId="29" state="hidden" r:id="rId7"/>
    <sheet name="Messages" sheetId="109" state="hidden" r:id="rId8"/>
    <sheet name="Form 1 Information" sheetId="33" r:id="rId9"/>
    <sheet name="1" sheetId="1" r:id="rId10"/>
    <sheet name="Form 2A,B Information" sheetId="119" r:id="rId11"/>
    <sheet name="2A" sheetId="3" r:id="rId12"/>
    <sheet name="2B" sheetId="4" r:id="rId13"/>
    <sheet name="Form 3 Information" sheetId="113" r:id="rId14"/>
    <sheet name="3" sheetId="6" r:id="rId15"/>
    <sheet name="4" sheetId="7" r:id="rId16"/>
    <sheet name="Form 5 Information" sheetId="114" r:id="rId17"/>
    <sheet name="5" sheetId="8" r:id="rId18"/>
    <sheet name="Form 6A-E Information" sheetId="115" r:id="rId19"/>
    <sheet name="6A" sheetId="104" r:id="rId20"/>
    <sheet name="6B" sheetId="10" r:id="rId21"/>
    <sheet name="6C" sheetId="11" r:id="rId22"/>
    <sheet name="6D" sheetId="12" r:id="rId23"/>
    <sheet name="6E" sheetId="13" r:id="rId24"/>
    <sheet name="Form 7 Information" sheetId="116" r:id="rId25"/>
    <sheet name="7" sheetId="49" r:id="rId26"/>
    <sheet name="Form 8A-E Information" sheetId="117" r:id="rId27"/>
    <sheet name="8A" sheetId="16" r:id="rId28"/>
    <sheet name="8B" sheetId="17" r:id="rId29"/>
    <sheet name="8C" sheetId="36" r:id="rId30"/>
    <sheet name="8D" sheetId="106" r:id="rId31"/>
    <sheet name="8E" sheetId="21" r:id="rId32"/>
    <sheet name="Form 9A-E Information" sheetId="118" r:id="rId33"/>
    <sheet name="9A" sheetId="22" r:id="rId34"/>
    <sheet name="9B" sheetId="23" r:id="rId35"/>
    <sheet name="9C" sheetId="24" r:id="rId36"/>
    <sheet name="9D" sheetId="25" r:id="rId37"/>
    <sheet name="9E" sheetId="26" r:id="rId38"/>
    <sheet name="Validations Checklist" sheetId="121" r:id="rId39"/>
  </sheets>
  <externalReferences>
    <externalReference r:id="rId40"/>
  </externalReferences>
  <definedNames>
    <definedName name="_xlnm._FilterDatabase" localSheetId="17" hidden="1">'5'!$C$5:$G$76</definedName>
    <definedName name="Act_Typ" localSheetId="38">[1]Dropdowns!$B$148:$B$153</definedName>
    <definedName name="Act_Typ">Dropdowns!$B$148:$B$153</definedName>
    <definedName name="Activity_Type" localSheetId="38">[1]Dropdowns!$B$133:$B$136</definedName>
    <definedName name="Activity_Type">Dropdowns!$B$133:$B$136</definedName>
    <definedName name="Actual_or_Percent" localSheetId="38">[1]Dropdowns!$B$194:$B$196</definedName>
    <definedName name="Actual_or_Percent">Dropdowns!$B$194:$B$196</definedName>
    <definedName name="AMIs" localSheetId="38">[1]Dropdowns!$B$98:$B$108</definedName>
    <definedName name="AMIs">Dropdowns!$B$98:$B$108</definedName>
    <definedName name="Beds">Dropdowns!$B$71:$B$72</definedName>
    <definedName name="Building_ID_or_Name">'2A'!$C$10:$C$24</definedName>
    <definedName name="Building_Type" localSheetId="38">[1]Dropdowns!$B$122:$B$130</definedName>
    <definedName name="Building_Type">Dropdowns!$B$122:$B$130</definedName>
    <definedName name="Debt_Type" localSheetId="38">[1]Dropdowns!$B$62:$B$64</definedName>
    <definedName name="Debt_Type">Dropdowns!$B$62:$B$64</definedName>
    <definedName name="Enable" localSheetId="38">[1]Dropdowns!$B$116:$B$116</definedName>
    <definedName name="Enable">Dropdowns!$B$116:$B$116</definedName>
    <definedName name="Fund_Source" localSheetId="38">[1]Dropdowns!$B$170:$B$186</definedName>
    <definedName name="Fund_Source">Dropdowns!$B$170:$B$186</definedName>
    <definedName name="G_or_L" localSheetId="38">[1]Dropdowns!$E$57:$E$59</definedName>
    <definedName name="G_or_L">Dropdowns!$E$57:$E$59</definedName>
    <definedName name="Grant">Dropdowns!$G$58:$G$59</definedName>
    <definedName name="Grant_or_Loan">Dropdowns!$B$57:$B$60</definedName>
    <definedName name="GrantType">Dropdowns!$G$58:$G$60</definedName>
    <definedName name="Loan">Dropdowns!$H$58:$H$62</definedName>
    <definedName name="LoanType">Dropdowns!$H$58:$H$62</definedName>
    <definedName name="No">Dropdowns!$E$47:$E$48</definedName>
    <definedName name="Non_LIH_Units" localSheetId="38">[1]Dropdowns!$B$93:$B$95</definedName>
    <definedName name="Non_LIH_Units">Dropdowns!$B$93:$B$95</definedName>
    <definedName name="NonRes_FundSource" localSheetId="38">[1]Dropdowns!$E$171:$E$185</definedName>
    <definedName name="NonRes_FundSource">Dropdowns!$E$171:$E$186</definedName>
    <definedName name="OnSite_OffSite" localSheetId="38">[1]Dropdowns!$B$189:$B$191</definedName>
    <definedName name="OnSite_OffSite">Dropdowns!$B$189:$B$191</definedName>
    <definedName name="OnTime_OnBudget" localSheetId="38">[1]Dropdowns!$B$155:$B$159</definedName>
    <definedName name="OnTime_OnBudget">Dropdowns!$B$155:$B$159</definedName>
    <definedName name="OnTime_OnBudget2" localSheetId="38">[1]Dropdowns!$B$161:$B$166</definedName>
    <definedName name="OnTime_OnBudget2">Dropdowns!$B$161:$B$166</definedName>
    <definedName name="Population_Types" localSheetId="38">[1]Dropdowns!$B$3:$B$23</definedName>
    <definedName name="Population_Types">Dropdowns!$B$3:$B$23</definedName>
    <definedName name="_xlnm.Print_Area" localSheetId="9">'1'!$B$2:$Q$46</definedName>
    <definedName name="_xlnm.Print_Area" localSheetId="11">'2A'!$B$2:$U$44</definedName>
    <definedName name="_xlnm.Print_Area" localSheetId="12">'2B'!$B$2:$P$23</definedName>
    <definedName name="_xlnm.Print_Area" localSheetId="14">'3'!$B$2:$I$39</definedName>
    <definedName name="_xlnm.Print_Area" localSheetId="15">'4'!$B$2:$H$33</definedName>
    <definedName name="_xlnm.Print_Area" localSheetId="17">'5'!$B$2:$H$78</definedName>
    <definedName name="_xlnm.Print_Area" localSheetId="19">'6A'!$B$2:$AD$124</definedName>
    <definedName name="_xlnm.Print_Area" localSheetId="20">'6B'!$B$2:$L$103</definedName>
    <definedName name="_xlnm.Print_Area" localSheetId="21">'6C'!$B$2:$M$120</definedName>
    <definedName name="_xlnm.Print_Area" localSheetId="22">'6D'!$B$2:$I$48</definedName>
    <definedName name="_xlnm.Print_Area" localSheetId="23">'6E'!$B$2:$J$52</definedName>
    <definedName name="_xlnm.Print_Area" localSheetId="25">'7'!$B$2:$Q$96</definedName>
    <definedName name="_xlnm.Print_Area" localSheetId="27">'8A'!$B$2:$S$70</definedName>
    <definedName name="_xlnm.Print_Area" localSheetId="28">'8B'!$B$2:$J$42</definedName>
    <definedName name="_xlnm.Print_Area" localSheetId="29">'8C'!$B$2:$S$62</definedName>
    <definedName name="_xlnm.Print_Area" localSheetId="30">'8D'!$B$2:$Y$108</definedName>
    <definedName name="_xlnm.Print_Area" localSheetId="31">'8E'!$B$2:$F$40</definedName>
    <definedName name="_xlnm.Print_Area" localSheetId="33">'9A'!$B$2:$I$105</definedName>
    <definedName name="_xlnm.Print_Area" localSheetId="34">'9B'!$B$2:$Z$32</definedName>
    <definedName name="_xlnm.Print_Area" localSheetId="35">'9C'!$B$2:$M$42</definedName>
    <definedName name="_xlnm.Print_Area" localSheetId="36">'9D'!$B$2:$L$43</definedName>
    <definedName name="_xlnm.Print_Area" localSheetId="37">'9E'!$B$2:$J$24</definedName>
    <definedName name="_xlnm.Print_Area" localSheetId="8">'Form 1 Information'!$A$1:$L$44</definedName>
    <definedName name="_xlnm.Print_Area" localSheetId="10">'Form 2A,B Information'!$A$1:$L$44</definedName>
    <definedName name="_xlnm.Print_Area" localSheetId="13">'Form 3 Information'!$A$1:$L$44</definedName>
    <definedName name="_xlnm.Print_Area" localSheetId="16">'Form 5 Information'!$A$1:$L$44</definedName>
    <definedName name="_xlnm.Print_Area" localSheetId="18">'Form 6A-E Information'!$A$1:$L$44</definedName>
    <definedName name="_xlnm.Print_Area" localSheetId="24">'Form 7 Information'!$A$1:$L$44</definedName>
    <definedName name="_xlnm.Print_Area" localSheetId="26">'Form 8A-E Information'!$A$1:$L$44</definedName>
    <definedName name="_xlnm.Print_Area" localSheetId="32">'Form 9A-E Information'!$A$1:$L$44</definedName>
    <definedName name="_xlnm.Print_Area" localSheetId="38">'Validations Checklist'!$A$1:$I$25</definedName>
    <definedName name="_xlnm.Print_Titles" localSheetId="19">'6A'!$2:$9</definedName>
    <definedName name="_xlnm.Print_Titles" localSheetId="20">'6B'!$2:$6</definedName>
    <definedName name="_xlnm.Print_Titles" localSheetId="21">'6C'!$2:$9</definedName>
    <definedName name="Project_Status" localSheetId="38">[1]Dropdowns!$B$138:$B$142</definedName>
    <definedName name="Project_Status">Dropdowns!$B$138:$B$142</definedName>
    <definedName name="Project_Type" localSheetId="38">[1]Dropdowns!$B$144:$B$146</definedName>
    <definedName name="Project_Type">Dropdowns!$B$144:$B$146</definedName>
    <definedName name="Public_or_Private">Dropdowns!$B$66:$B$68</definedName>
    <definedName name="Relo_Units" localSheetId="38">[1]Dropdowns!$E$74:$E$82</definedName>
    <definedName name="Relo_Units">Dropdowns!$E$74:$E$82</definedName>
    <definedName name="Res_Type" localSheetId="38">[1]Dropdowns!$B$41:$B$44</definedName>
    <definedName name="Res_Type">Dropdowns!$B$41:$B$44</definedName>
    <definedName name="ResOrNonRes">Dropdowns!$B$111:$B$113</definedName>
    <definedName name="Schedule_Dates">'5'!$F$6:$F$77</definedName>
    <definedName name="Schedule_Tasks">'5'!$E$6:$E$77</definedName>
    <definedName name="Sppt_Type">Dropdowns!$B$46:$B$50</definedName>
    <definedName name="Units">Dropdowns!$B$74:$B$81</definedName>
    <definedName name="Units_and_Beds" localSheetId="38">[1]Dropdowns!$B$83:$B$91</definedName>
    <definedName name="Units_and_Beds">Dropdowns!$B$83:$B$91</definedName>
    <definedName name="Units_or_Beds" localSheetId="38">[1]Dropdowns!$B$52:$B$54</definedName>
    <definedName name="Units_or_Beds">Dropdowns!$B$52:$B$54</definedName>
    <definedName name="Yes">Dropdowns!$D$47:$D$49</definedName>
    <definedName name="Yes_No_Either">Dropdowns!$B$31:$B$34</definedName>
    <definedName name="Yes_No_Partial">Dropdowns!$B$36:$B$39</definedName>
    <definedName name="Yes_or_No" localSheetId="38">[1]Dropdowns!$B$27:$B$29</definedName>
    <definedName name="Yes_or_No">Dropdowns!$B$27:$B$29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8" i="16" l="1"/>
  <c r="V15" i="16"/>
  <c r="V8" i="16"/>
  <c r="V5" i="16"/>
  <c r="AG2" i="126"/>
  <c r="AF16" i="126"/>
  <c r="AF15" i="126"/>
  <c r="AF14" i="126"/>
  <c r="AF13" i="126"/>
  <c r="AF12" i="126"/>
  <c r="AF11" i="126"/>
  <c r="AF10" i="126"/>
  <c r="AF9" i="126"/>
  <c r="AF8" i="126"/>
  <c r="AF7" i="126"/>
  <c r="AF6" i="126"/>
  <c r="AF5" i="126"/>
  <c r="AF4" i="126"/>
  <c r="AF3" i="126"/>
  <c r="AF2" i="126"/>
  <c r="AE16" i="126"/>
  <c r="AE15" i="126"/>
  <c r="AE14" i="126"/>
  <c r="AE13" i="126"/>
  <c r="AE12" i="126"/>
  <c r="AE11" i="126"/>
  <c r="AE10" i="126"/>
  <c r="AE9" i="126"/>
  <c r="AE8" i="126"/>
  <c r="AE5" i="126"/>
  <c r="AE4" i="126"/>
  <c r="AE3" i="126"/>
  <c r="AE7" i="126"/>
  <c r="AE6" i="126"/>
  <c r="AE2" i="126"/>
  <c r="AD16" i="126"/>
  <c r="AD15" i="126"/>
  <c r="AD14" i="126"/>
  <c r="AD13" i="126"/>
  <c r="AD12" i="126"/>
  <c r="AD11" i="126"/>
  <c r="AD10" i="126"/>
  <c r="AD9" i="126"/>
  <c r="AD8" i="126"/>
  <c r="AD7" i="126"/>
  <c r="AD6" i="126"/>
  <c r="AD5" i="126"/>
  <c r="AD4" i="126"/>
  <c r="AD3" i="126"/>
  <c r="AD2" i="126"/>
  <c r="AC16" i="126"/>
  <c r="AC15" i="126"/>
  <c r="AC14" i="126"/>
  <c r="AC13" i="126"/>
  <c r="AC12" i="126"/>
  <c r="AC11" i="126"/>
  <c r="AC10" i="126"/>
  <c r="AC9" i="126"/>
  <c r="AC8" i="126"/>
  <c r="AC7" i="126"/>
  <c r="AC6" i="126"/>
  <c r="AC5" i="126"/>
  <c r="AC4" i="126"/>
  <c r="AC3" i="126"/>
  <c r="AC2" i="126"/>
  <c r="AB16" i="126"/>
  <c r="AB15" i="126"/>
  <c r="AB14" i="126"/>
  <c r="AB13" i="126"/>
  <c r="AB12" i="126"/>
  <c r="AB11" i="126"/>
  <c r="AB10" i="126"/>
  <c r="AB9" i="126"/>
  <c r="AB8" i="126"/>
  <c r="AB7" i="126"/>
  <c r="AB6" i="126"/>
  <c r="AB5" i="126"/>
  <c r="AB4" i="126"/>
  <c r="AB3" i="126"/>
  <c r="AB2" i="126"/>
  <c r="AA2" i="126"/>
  <c r="Z2" i="126"/>
  <c r="Y2" i="126"/>
  <c r="X2" i="126"/>
  <c r="W2" i="126"/>
  <c r="V2" i="126"/>
  <c r="U2" i="126"/>
  <c r="T2" i="126"/>
  <c r="S2" i="126"/>
  <c r="R2" i="126"/>
  <c r="Q2" i="126"/>
  <c r="P2" i="126"/>
  <c r="O2" i="126"/>
  <c r="N2" i="126"/>
  <c r="M2" i="126"/>
  <c r="L2" i="126"/>
  <c r="K2" i="126"/>
  <c r="J2" i="126"/>
  <c r="I2" i="126"/>
  <c r="H2" i="126"/>
  <c r="G2" i="126"/>
  <c r="F2" i="126"/>
  <c r="E2" i="126"/>
  <c r="D2" i="126"/>
  <c r="C2" i="126"/>
  <c r="AG16" i="126"/>
  <c r="AG15" i="126"/>
  <c r="AG14" i="126"/>
  <c r="AG13" i="126"/>
  <c r="AG12" i="126"/>
  <c r="AG11" i="126"/>
  <c r="AG10" i="126"/>
  <c r="AG9" i="126"/>
  <c r="AG8" i="126"/>
  <c r="AG7" i="126"/>
  <c r="AG6" i="126"/>
  <c r="AG5" i="126"/>
  <c r="AG4" i="126"/>
  <c r="AG3" i="126"/>
  <c r="R2" i="125"/>
  <c r="Q2" i="125"/>
  <c r="P2" i="125"/>
  <c r="O2" i="125"/>
  <c r="N2" i="125"/>
  <c r="M2" i="125"/>
  <c r="L2" i="125"/>
  <c r="K2" i="125"/>
  <c r="I2" i="125"/>
  <c r="E2" i="125"/>
  <c r="J2" i="125"/>
  <c r="H2" i="125"/>
  <c r="F2" i="125"/>
  <c r="D2" i="125"/>
  <c r="C2" i="125"/>
  <c r="B2" i="125"/>
  <c r="B3" i="124"/>
  <c r="C3" i="124"/>
  <c r="D3" i="124"/>
  <c r="G3" i="124"/>
  <c r="H3" i="124"/>
  <c r="I3" i="124"/>
  <c r="B4" i="124"/>
  <c r="C4" i="124"/>
  <c r="D4" i="124"/>
  <c r="G4" i="124"/>
  <c r="H4" i="124"/>
  <c r="I4" i="124"/>
  <c r="B5" i="124"/>
  <c r="C5" i="124"/>
  <c r="D5" i="124"/>
  <c r="G5" i="124"/>
  <c r="H5" i="124"/>
  <c r="I5" i="124"/>
  <c r="B6" i="124"/>
  <c r="C6" i="124"/>
  <c r="D6" i="124"/>
  <c r="G6" i="124"/>
  <c r="H6" i="124"/>
  <c r="I6" i="124"/>
  <c r="B7" i="124"/>
  <c r="C7" i="124"/>
  <c r="D7" i="124"/>
  <c r="G7" i="124"/>
  <c r="H7" i="124"/>
  <c r="I7" i="124"/>
  <c r="B8" i="124"/>
  <c r="C8" i="124"/>
  <c r="D8" i="124"/>
  <c r="G8" i="124"/>
  <c r="H8" i="124"/>
  <c r="I8" i="124"/>
  <c r="B9" i="124"/>
  <c r="C9" i="124"/>
  <c r="D9" i="124"/>
  <c r="G9" i="124"/>
  <c r="H9" i="124"/>
  <c r="I9" i="124"/>
  <c r="B10" i="124"/>
  <c r="C10" i="124"/>
  <c r="D10" i="124"/>
  <c r="G10" i="124"/>
  <c r="H10" i="124"/>
  <c r="I10" i="124"/>
  <c r="B11" i="124"/>
  <c r="C11" i="124"/>
  <c r="D11" i="124"/>
  <c r="G11" i="124"/>
  <c r="H11" i="124"/>
  <c r="I11" i="124"/>
  <c r="B12" i="124"/>
  <c r="C12" i="124"/>
  <c r="D12" i="124"/>
  <c r="G12" i="124"/>
  <c r="H12" i="124"/>
  <c r="I12" i="124"/>
  <c r="B13" i="124"/>
  <c r="C13" i="124"/>
  <c r="D13" i="124"/>
  <c r="G13" i="124"/>
  <c r="H13" i="124"/>
  <c r="I13" i="124"/>
  <c r="B14" i="124"/>
  <c r="C14" i="124"/>
  <c r="D14" i="124"/>
  <c r="G14" i="124"/>
  <c r="H14" i="124"/>
  <c r="I14" i="124"/>
  <c r="B15" i="124"/>
  <c r="C15" i="124"/>
  <c r="D15" i="124"/>
  <c r="G15" i="124"/>
  <c r="H15" i="124"/>
  <c r="I15" i="124"/>
  <c r="B16" i="124"/>
  <c r="C16" i="124"/>
  <c r="D16" i="124"/>
  <c r="G16" i="124"/>
  <c r="H16" i="124"/>
  <c r="I16" i="124"/>
  <c r="B17" i="124"/>
  <c r="C17" i="124"/>
  <c r="D17" i="124"/>
  <c r="G17" i="124"/>
  <c r="H17" i="124"/>
  <c r="I17" i="124"/>
  <c r="B18" i="124"/>
  <c r="C18" i="124"/>
  <c r="D18" i="124"/>
  <c r="G18" i="124"/>
  <c r="H18" i="124"/>
  <c r="I18" i="124"/>
  <c r="B19" i="124"/>
  <c r="C19" i="124"/>
  <c r="D19" i="124"/>
  <c r="G19" i="124"/>
  <c r="H19" i="124"/>
  <c r="I19" i="124"/>
  <c r="B20" i="124"/>
  <c r="C20" i="124"/>
  <c r="D20" i="124"/>
  <c r="G20" i="124"/>
  <c r="H20" i="124"/>
  <c r="I20" i="124"/>
  <c r="B21" i="124"/>
  <c r="C21" i="124"/>
  <c r="D21" i="124"/>
  <c r="G21" i="124"/>
  <c r="H21" i="124"/>
  <c r="I21" i="124"/>
  <c r="B22" i="124"/>
  <c r="C22" i="124"/>
  <c r="D22" i="124"/>
  <c r="G22" i="124"/>
  <c r="H22" i="124"/>
  <c r="I22" i="124"/>
  <c r="B23" i="124"/>
  <c r="C23" i="124"/>
  <c r="D23" i="124"/>
  <c r="G23" i="124"/>
  <c r="H23" i="124"/>
  <c r="I23" i="124"/>
  <c r="B24" i="124"/>
  <c r="C24" i="124"/>
  <c r="D24" i="124"/>
  <c r="G24" i="124"/>
  <c r="H24" i="124"/>
  <c r="I24" i="124"/>
  <c r="I2" i="124"/>
  <c r="H2" i="124"/>
  <c r="G2" i="124"/>
  <c r="D2" i="124"/>
  <c r="C2" i="124"/>
  <c r="B2" i="124"/>
  <c r="B16" i="123" l="1"/>
  <c r="C16" i="123"/>
  <c r="D16" i="123"/>
  <c r="E16" i="123"/>
  <c r="F16" i="123"/>
  <c r="G16" i="123"/>
  <c r="B17" i="123"/>
  <c r="C17" i="123"/>
  <c r="D17" i="123"/>
  <c r="E17" i="123"/>
  <c r="F17" i="123"/>
  <c r="G17" i="123"/>
  <c r="B18" i="123"/>
  <c r="C18" i="123"/>
  <c r="D18" i="123"/>
  <c r="E18" i="123"/>
  <c r="F18" i="123"/>
  <c r="G18" i="123"/>
  <c r="B19" i="123"/>
  <c r="C19" i="123"/>
  <c r="D19" i="123"/>
  <c r="E19" i="123"/>
  <c r="F19" i="123"/>
  <c r="G19" i="123"/>
  <c r="B20" i="123"/>
  <c r="C20" i="123"/>
  <c r="D20" i="123"/>
  <c r="E20" i="123"/>
  <c r="F20" i="123"/>
  <c r="G20" i="123"/>
  <c r="B3" i="123"/>
  <c r="C3" i="123"/>
  <c r="D3" i="123"/>
  <c r="E3" i="123"/>
  <c r="F3" i="123"/>
  <c r="G3" i="123"/>
  <c r="B4" i="123"/>
  <c r="C4" i="123"/>
  <c r="D4" i="123"/>
  <c r="E4" i="123"/>
  <c r="F4" i="123"/>
  <c r="G4" i="123"/>
  <c r="B5" i="123"/>
  <c r="C5" i="123"/>
  <c r="D5" i="123"/>
  <c r="E5" i="123"/>
  <c r="F5" i="123"/>
  <c r="G5" i="123"/>
  <c r="B6" i="123"/>
  <c r="C6" i="123"/>
  <c r="D6" i="123"/>
  <c r="E6" i="123"/>
  <c r="F6" i="123"/>
  <c r="G6" i="123"/>
  <c r="B7" i="123"/>
  <c r="C7" i="123"/>
  <c r="D7" i="123"/>
  <c r="E7" i="123"/>
  <c r="F7" i="123"/>
  <c r="G7" i="123"/>
  <c r="B8" i="123"/>
  <c r="C8" i="123"/>
  <c r="D8" i="123"/>
  <c r="E8" i="123"/>
  <c r="F8" i="123"/>
  <c r="G8" i="123"/>
  <c r="B9" i="123"/>
  <c r="C9" i="123"/>
  <c r="D9" i="123"/>
  <c r="E9" i="123"/>
  <c r="F9" i="123"/>
  <c r="G9" i="123"/>
  <c r="B10" i="123"/>
  <c r="C10" i="123"/>
  <c r="D10" i="123"/>
  <c r="E10" i="123"/>
  <c r="F10" i="123"/>
  <c r="G10" i="123"/>
  <c r="B11" i="123"/>
  <c r="C11" i="123"/>
  <c r="D11" i="123"/>
  <c r="E11" i="123"/>
  <c r="F11" i="123"/>
  <c r="G11" i="123"/>
  <c r="B12" i="123"/>
  <c r="C12" i="123"/>
  <c r="D12" i="123"/>
  <c r="E12" i="123"/>
  <c r="F12" i="123"/>
  <c r="G12" i="123"/>
  <c r="B13" i="123"/>
  <c r="C13" i="123"/>
  <c r="D13" i="123"/>
  <c r="E13" i="123"/>
  <c r="F13" i="123"/>
  <c r="G13" i="123"/>
  <c r="B14" i="123"/>
  <c r="C14" i="123"/>
  <c r="D14" i="123"/>
  <c r="E14" i="123"/>
  <c r="F14" i="123"/>
  <c r="G14" i="123"/>
  <c r="B15" i="123"/>
  <c r="C15" i="123"/>
  <c r="D15" i="123"/>
  <c r="E15" i="123"/>
  <c r="F15" i="123"/>
  <c r="G15" i="123"/>
  <c r="G2" i="123"/>
  <c r="F2" i="123"/>
  <c r="E2" i="123"/>
  <c r="D2" i="123"/>
  <c r="C2" i="123"/>
  <c r="B2" i="123"/>
  <c r="W2" i="122"/>
  <c r="S2" i="122"/>
  <c r="R2" i="122"/>
  <c r="Q2" i="122"/>
  <c r="P2" i="122"/>
  <c r="O2" i="122"/>
  <c r="N2" i="122"/>
  <c r="M2" i="122"/>
  <c r="L2" i="122"/>
  <c r="K2" i="122"/>
  <c r="J2" i="122"/>
  <c r="I2" i="122"/>
  <c r="H2" i="122"/>
  <c r="G2" i="122"/>
  <c r="F2" i="122"/>
  <c r="E2" i="122"/>
  <c r="B2" i="99" l="1"/>
  <c r="T5" i="1"/>
  <c r="N31" i="106"/>
  <c r="J101" i="49" l="1"/>
  <c r="D53" i="16" l="1"/>
  <c r="E23" i="49"/>
  <c r="F23" i="49"/>
  <c r="F25" i="49" s="1"/>
  <c r="E46" i="49"/>
  <c r="F48" i="49" s="1"/>
  <c r="F46" i="49"/>
  <c r="E69" i="49"/>
  <c r="F69" i="49"/>
  <c r="F71" i="49"/>
  <c r="E91" i="49"/>
  <c r="F91" i="49"/>
  <c r="AD12" i="104"/>
  <c r="AC12" i="104"/>
  <c r="AB12" i="104"/>
  <c r="AA12" i="104"/>
  <c r="Z12" i="104"/>
  <c r="W12" i="104"/>
  <c r="V12" i="104"/>
  <c r="U12" i="104"/>
  <c r="T12" i="104"/>
  <c r="S12" i="104"/>
  <c r="R12" i="104"/>
  <c r="Q12" i="104"/>
  <c r="P12" i="104"/>
  <c r="O12" i="104"/>
  <c r="N12" i="104"/>
  <c r="M12" i="104"/>
  <c r="F93" i="49" l="1"/>
  <c r="T5" i="49"/>
  <c r="F95" i="49"/>
  <c r="T11" i="49" l="1"/>
  <c r="H45" i="12"/>
  <c r="H47" i="12" s="1"/>
  <c r="Q11" i="16"/>
  <c r="F40" i="7"/>
  <c r="H49" i="13" l="1"/>
  <c r="H45" i="13"/>
  <c r="H38" i="13"/>
  <c r="H30" i="13"/>
  <c r="H14" i="13"/>
  <c r="H8" i="13"/>
  <c r="Q10" i="16"/>
  <c r="P10" i="16"/>
  <c r="R10" i="16" l="1"/>
  <c r="K28" i="36"/>
  <c r="K11" i="36"/>
  <c r="K12" i="36"/>
  <c r="K13" i="36"/>
  <c r="K14" i="36"/>
  <c r="K15" i="36"/>
  <c r="K16" i="36"/>
  <c r="O6" i="36" l="1"/>
  <c r="P6" i="36"/>
  <c r="Q6" i="36"/>
  <c r="R6" i="36"/>
  <c r="G75" i="16" l="1"/>
  <c r="G62" i="13"/>
  <c r="G61" i="13"/>
  <c r="F48" i="3"/>
  <c r="FZ2" i="99"/>
  <c r="FY2" i="99"/>
  <c r="FX2" i="99"/>
  <c r="FW2" i="99"/>
  <c r="FV2" i="99"/>
  <c r="FU2" i="99"/>
  <c r="FT2" i="99"/>
  <c r="FS2" i="99"/>
  <c r="FR2" i="99"/>
  <c r="EC2" i="99"/>
  <c r="EB2" i="99"/>
  <c r="EA2" i="99"/>
  <c r="DZ2" i="99"/>
  <c r="DY2" i="99"/>
  <c r="DX2" i="99"/>
  <c r="DW2" i="99"/>
  <c r="DV2" i="99"/>
  <c r="DT2" i="99"/>
  <c r="DS2" i="99"/>
  <c r="G63" i="13" l="1"/>
  <c r="Q36" i="16" l="1"/>
  <c r="P36" i="16"/>
  <c r="J36" i="16"/>
  <c r="L36" i="16" s="1"/>
  <c r="O36" i="16" s="1"/>
  <c r="Q35" i="16"/>
  <c r="P35" i="16"/>
  <c r="J35" i="16"/>
  <c r="L35" i="16" s="1"/>
  <c r="O35" i="16" s="1"/>
  <c r="Q34" i="16"/>
  <c r="P34" i="16"/>
  <c r="J34" i="16"/>
  <c r="L34" i="16" s="1"/>
  <c r="O34" i="16" s="1"/>
  <c r="Q33" i="16"/>
  <c r="P33" i="16"/>
  <c r="J33" i="16"/>
  <c r="L33" i="16" s="1"/>
  <c r="O33" i="16" s="1"/>
  <c r="Q32" i="16"/>
  <c r="P32" i="16"/>
  <c r="J32" i="16"/>
  <c r="L32" i="16" s="1"/>
  <c r="O32" i="16" s="1"/>
  <c r="Q31" i="16"/>
  <c r="P31" i="16"/>
  <c r="J31" i="16"/>
  <c r="L31" i="16" s="1"/>
  <c r="O31" i="16" s="1"/>
  <c r="Q30" i="16"/>
  <c r="P30" i="16"/>
  <c r="J30" i="16"/>
  <c r="L30" i="16" s="1"/>
  <c r="O30" i="16" s="1"/>
  <c r="Q29" i="16"/>
  <c r="P29" i="16"/>
  <c r="J29" i="16"/>
  <c r="L29" i="16" s="1"/>
  <c r="O29" i="16" s="1"/>
  <c r="Q28" i="16"/>
  <c r="P28" i="16"/>
  <c r="J28" i="16"/>
  <c r="L28" i="16" s="1"/>
  <c r="O28" i="16" s="1"/>
  <c r="Q27" i="16"/>
  <c r="P27" i="16"/>
  <c r="J27" i="16"/>
  <c r="L27" i="16" s="1"/>
  <c r="O27" i="16" s="1"/>
  <c r="Q26" i="16"/>
  <c r="P26" i="16"/>
  <c r="J26" i="16"/>
  <c r="L26" i="16" s="1"/>
  <c r="O26" i="16" s="1"/>
  <c r="Q25" i="16"/>
  <c r="P25" i="16"/>
  <c r="J25" i="16"/>
  <c r="L25" i="16" s="1"/>
  <c r="O25" i="16" s="1"/>
  <c r="Q24" i="16"/>
  <c r="P24" i="16"/>
  <c r="J24" i="16"/>
  <c r="L24" i="16" s="1"/>
  <c r="O24" i="16" s="1"/>
  <c r="Q23" i="16"/>
  <c r="P23" i="16"/>
  <c r="J23" i="16"/>
  <c r="L23" i="16" s="1"/>
  <c r="O23" i="16" s="1"/>
  <c r="Q22" i="16"/>
  <c r="P22" i="16"/>
  <c r="J22" i="16"/>
  <c r="L22" i="16" s="1"/>
  <c r="O22" i="16" s="1"/>
  <c r="Q21" i="16"/>
  <c r="P21" i="16"/>
  <c r="J21" i="16"/>
  <c r="L21" i="16" s="1"/>
  <c r="O21" i="16" s="1"/>
  <c r="P45" i="16"/>
  <c r="R45" i="16" s="1"/>
  <c r="L45" i="16"/>
  <c r="P44" i="16"/>
  <c r="R44" i="16" s="1"/>
  <c r="L44" i="16"/>
  <c r="P43" i="16"/>
  <c r="R43" i="16" s="1"/>
  <c r="L43" i="16"/>
  <c r="P42" i="16"/>
  <c r="R42" i="16" s="1"/>
  <c r="L42" i="16"/>
  <c r="Y17" i="104"/>
  <c r="AC119" i="104"/>
  <c r="AB119" i="104"/>
  <c r="AA119" i="104"/>
  <c r="AC108" i="104"/>
  <c r="AB108" i="104"/>
  <c r="AA108" i="104"/>
  <c r="AC103" i="104"/>
  <c r="AB103" i="104"/>
  <c r="AA103" i="104"/>
  <c r="AC87" i="104"/>
  <c r="AB87" i="104"/>
  <c r="AA87" i="104"/>
  <c r="AC81" i="104"/>
  <c r="AB81" i="104"/>
  <c r="AA81" i="104"/>
  <c r="AC70" i="104"/>
  <c r="AB70" i="104"/>
  <c r="AA70" i="104"/>
  <c r="AC61" i="104"/>
  <c r="AB61" i="104"/>
  <c r="AA61" i="104"/>
  <c r="AC55" i="104"/>
  <c r="AB55" i="104"/>
  <c r="AA55" i="104"/>
  <c r="AC39" i="104"/>
  <c r="AB39" i="104"/>
  <c r="AA39" i="104"/>
  <c r="AC20" i="104"/>
  <c r="AB20" i="104"/>
  <c r="AA20" i="104"/>
  <c r="U119" i="104"/>
  <c r="T119" i="104"/>
  <c r="S119" i="104"/>
  <c r="R119" i="104"/>
  <c r="Q119" i="104"/>
  <c r="P119" i="104"/>
  <c r="U108" i="104"/>
  <c r="T108" i="104"/>
  <c r="S108" i="104"/>
  <c r="R108" i="104"/>
  <c r="Q108" i="104"/>
  <c r="P108" i="104"/>
  <c r="U103" i="104"/>
  <c r="T103" i="104"/>
  <c r="S103" i="104"/>
  <c r="R103" i="104"/>
  <c r="Q103" i="104"/>
  <c r="P103" i="104"/>
  <c r="U87" i="104"/>
  <c r="T87" i="104"/>
  <c r="S87" i="104"/>
  <c r="R87" i="104"/>
  <c r="Q87" i="104"/>
  <c r="P87" i="104"/>
  <c r="U81" i="104"/>
  <c r="T81" i="104"/>
  <c r="S81" i="104"/>
  <c r="R81" i="104"/>
  <c r="Q81" i="104"/>
  <c r="P81" i="104"/>
  <c r="U70" i="104"/>
  <c r="T70" i="104"/>
  <c r="S70" i="104"/>
  <c r="R70" i="104"/>
  <c r="Q70" i="104"/>
  <c r="P70" i="104"/>
  <c r="U61" i="104"/>
  <c r="T61" i="104"/>
  <c r="S61" i="104"/>
  <c r="R61" i="104"/>
  <c r="Q61" i="104"/>
  <c r="P61" i="104"/>
  <c r="U55" i="104"/>
  <c r="T55" i="104"/>
  <c r="S55" i="104"/>
  <c r="R55" i="104"/>
  <c r="Q55" i="104"/>
  <c r="P55" i="104"/>
  <c r="U39" i="104"/>
  <c r="T39" i="104"/>
  <c r="S39" i="104"/>
  <c r="R39" i="104"/>
  <c r="Q39" i="104"/>
  <c r="P39" i="104"/>
  <c r="U20" i="104"/>
  <c r="T20" i="104"/>
  <c r="S20" i="104"/>
  <c r="R20" i="104"/>
  <c r="Q20" i="104"/>
  <c r="P20" i="104"/>
  <c r="G28" i="104"/>
  <c r="R33" i="16" l="1"/>
  <c r="R30" i="16"/>
  <c r="R21" i="16"/>
  <c r="R23" i="16"/>
  <c r="R27" i="16"/>
  <c r="R32" i="16"/>
  <c r="R36" i="16"/>
  <c r="AC121" i="104"/>
  <c r="AC11" i="104" s="1"/>
  <c r="R29" i="16"/>
  <c r="U121" i="104"/>
  <c r="U11" i="104" s="1"/>
  <c r="AA121" i="104"/>
  <c r="AA11" i="104" s="1"/>
  <c r="AB121" i="104"/>
  <c r="AB11" i="104" s="1"/>
  <c r="Q121" i="104"/>
  <c r="Q11" i="104" s="1"/>
  <c r="R121" i="104"/>
  <c r="R11" i="104" s="1"/>
  <c r="S121" i="104"/>
  <c r="S11" i="104" s="1"/>
  <c r="T121" i="104"/>
  <c r="T11" i="104" s="1"/>
  <c r="P121" i="104"/>
  <c r="P11" i="104" s="1"/>
  <c r="R25" i="16"/>
  <c r="R22" i="16"/>
  <c r="R31" i="16"/>
  <c r="R34" i="16"/>
  <c r="R26" i="16"/>
  <c r="R24" i="16"/>
  <c r="R28" i="16"/>
  <c r="R35" i="16"/>
  <c r="L100" i="11"/>
  <c r="K100" i="11"/>
  <c r="L105" i="11"/>
  <c r="K105" i="11"/>
  <c r="L116" i="11"/>
  <c r="K116" i="11"/>
  <c r="I88" i="106" l="1"/>
  <c r="FQ2" i="99" l="1"/>
  <c r="DU2" i="99"/>
  <c r="CI2" i="99"/>
  <c r="D5" i="26" l="1"/>
  <c r="D5" i="25"/>
  <c r="D59" i="22"/>
  <c r="D35" i="22"/>
  <c r="D34" i="22"/>
  <c r="D31" i="22"/>
  <c r="D30" i="22"/>
  <c r="D22" i="22"/>
  <c r="D21" i="22"/>
  <c r="D19" i="22"/>
  <c r="D6" i="22"/>
  <c r="E35" i="21"/>
  <c r="E17" i="21"/>
  <c r="E18" i="21"/>
  <c r="E19" i="21"/>
  <c r="E20" i="21"/>
  <c r="E21" i="21"/>
  <c r="E22" i="21"/>
  <c r="E23" i="21"/>
  <c r="E24" i="21"/>
  <c r="E25" i="21"/>
  <c r="E26" i="21"/>
  <c r="E27" i="21"/>
  <c r="E28" i="21"/>
  <c r="E29" i="21"/>
  <c r="E30" i="21"/>
  <c r="E31" i="21"/>
  <c r="E32" i="21"/>
  <c r="E33" i="21"/>
  <c r="E34" i="21"/>
  <c r="E115" i="11"/>
  <c r="C5" i="6"/>
  <c r="Y59" i="104" l="1"/>
  <c r="K59" i="104"/>
  <c r="J56" i="11" s="1"/>
  <c r="AL2" i="99" s="1"/>
  <c r="Y68" i="104"/>
  <c r="K68" i="104"/>
  <c r="I58" i="10" s="1"/>
  <c r="J119" i="104"/>
  <c r="Y117" i="104"/>
  <c r="K117" i="104"/>
  <c r="J114" i="11" s="1"/>
  <c r="BY2" i="99" s="1"/>
  <c r="Y101" i="104"/>
  <c r="K101" i="104"/>
  <c r="I88" i="10" s="1"/>
  <c r="J65" i="11" l="1"/>
  <c r="AR2" i="99" s="1"/>
  <c r="J98" i="11"/>
  <c r="BP2" i="99" s="1"/>
  <c r="I101" i="10"/>
  <c r="I50" i="10"/>
  <c r="AD108" i="104"/>
  <c r="Z108" i="104"/>
  <c r="W108" i="104"/>
  <c r="V108" i="104"/>
  <c r="O108" i="104"/>
  <c r="N108" i="104"/>
  <c r="M108" i="104"/>
  <c r="L108" i="104"/>
  <c r="J108" i="104"/>
  <c r="I108" i="104" s="1"/>
  <c r="Y107" i="104"/>
  <c r="Y108" i="104" s="1"/>
  <c r="K107" i="104"/>
  <c r="I107" i="104"/>
  <c r="J104" i="11" l="1"/>
  <c r="K108" i="104"/>
  <c r="I92" i="10" s="1"/>
  <c r="X11" i="104"/>
  <c r="AE12" i="104"/>
  <c r="J105" i="11" l="1"/>
  <c r="BR2" i="99"/>
  <c r="Y118" i="104" l="1"/>
  <c r="Y116" i="104"/>
  <c r="Y115" i="104"/>
  <c r="Y114" i="104"/>
  <c r="Y113" i="104"/>
  <c r="Y112" i="104"/>
  <c r="Y111" i="104"/>
  <c r="Y102" i="104"/>
  <c r="Y100" i="104"/>
  <c r="Y99" i="104"/>
  <c r="Y98" i="104"/>
  <c r="Y97" i="104"/>
  <c r="Y96" i="104"/>
  <c r="Y95" i="104"/>
  <c r="Y94" i="104"/>
  <c r="Y93" i="104"/>
  <c r="Y92" i="104"/>
  <c r="Y91" i="104"/>
  <c r="Y90" i="104"/>
  <c r="Y86" i="104"/>
  <c r="Y85" i="104"/>
  <c r="Y84" i="104"/>
  <c r="Y80" i="104"/>
  <c r="Y79" i="104"/>
  <c r="Y78" i="104"/>
  <c r="Y77" i="104"/>
  <c r="Y76" i="104"/>
  <c r="Y75" i="104"/>
  <c r="Y74" i="104"/>
  <c r="Y73" i="104"/>
  <c r="Y69" i="104"/>
  <c r="Y67" i="104"/>
  <c r="Y66" i="104"/>
  <c r="Y65" i="104"/>
  <c r="Y64" i="104"/>
  <c r="Y60" i="104"/>
  <c r="Y58" i="104"/>
  <c r="Y54" i="104"/>
  <c r="Y53" i="104"/>
  <c r="Y52" i="104"/>
  <c r="Y51" i="104"/>
  <c r="Y50" i="104"/>
  <c r="Y49" i="104"/>
  <c r="Y48" i="104"/>
  <c r="Y47" i="104"/>
  <c r="Y46" i="104"/>
  <c r="Y45" i="104"/>
  <c r="Y44" i="104"/>
  <c r="Y43" i="104"/>
  <c r="Y42" i="104"/>
  <c r="Y38" i="104"/>
  <c r="Y37" i="104"/>
  <c r="Y36" i="104"/>
  <c r="Y35" i="104"/>
  <c r="Y34" i="104"/>
  <c r="Y33" i="104"/>
  <c r="Y32" i="104"/>
  <c r="Y31" i="104"/>
  <c r="Y30" i="104"/>
  <c r="Y29" i="104"/>
  <c r="Y28" i="104"/>
  <c r="Y27" i="104"/>
  <c r="Y26" i="104"/>
  <c r="Y25" i="104"/>
  <c r="Y24" i="104"/>
  <c r="Y23" i="104"/>
  <c r="K118" i="104"/>
  <c r="K116" i="104"/>
  <c r="K115" i="104"/>
  <c r="K114" i="104"/>
  <c r="K113" i="104"/>
  <c r="K112" i="104"/>
  <c r="K111" i="104"/>
  <c r="K102" i="104"/>
  <c r="K100" i="104"/>
  <c r="K99" i="104"/>
  <c r="K98" i="104"/>
  <c r="K97" i="104"/>
  <c r="K96" i="104"/>
  <c r="K95" i="104"/>
  <c r="K94" i="104"/>
  <c r="K93" i="104"/>
  <c r="K92" i="104"/>
  <c r="K91" i="104"/>
  <c r="K90" i="104"/>
  <c r="K86" i="104"/>
  <c r="K85" i="104"/>
  <c r="K84" i="104"/>
  <c r="K80" i="104"/>
  <c r="K79" i="104"/>
  <c r="K78" i="104"/>
  <c r="K77" i="104"/>
  <c r="K76" i="104"/>
  <c r="K75" i="104"/>
  <c r="K74" i="104"/>
  <c r="K73" i="104"/>
  <c r="K69" i="104"/>
  <c r="K67" i="104"/>
  <c r="K66" i="104"/>
  <c r="K65" i="104"/>
  <c r="K64" i="104"/>
  <c r="K60" i="104"/>
  <c r="K58" i="104"/>
  <c r="K54" i="104"/>
  <c r="K53" i="104"/>
  <c r="K52" i="104"/>
  <c r="K51" i="104"/>
  <c r="K50" i="104"/>
  <c r="K49" i="104"/>
  <c r="K48" i="104"/>
  <c r="K47" i="104"/>
  <c r="K46" i="104"/>
  <c r="K45" i="104"/>
  <c r="K44" i="104"/>
  <c r="K43" i="104"/>
  <c r="K42" i="104"/>
  <c r="K38" i="104"/>
  <c r="K37" i="104"/>
  <c r="K36" i="104"/>
  <c r="K35" i="104"/>
  <c r="K34" i="104"/>
  <c r="K33" i="104"/>
  <c r="K32" i="104"/>
  <c r="K31" i="104"/>
  <c r="K30" i="104"/>
  <c r="K29" i="104"/>
  <c r="K28" i="104"/>
  <c r="K27" i="104"/>
  <c r="K26" i="104"/>
  <c r="K25" i="104"/>
  <c r="K24" i="104"/>
  <c r="K23" i="104"/>
  <c r="K15" i="104"/>
  <c r="K16" i="104"/>
  <c r="K17" i="104"/>
  <c r="K18" i="104"/>
  <c r="K19" i="104"/>
  <c r="Y15" i="104"/>
  <c r="Y16" i="104"/>
  <c r="Y18" i="104"/>
  <c r="Y19" i="104"/>
  <c r="Y14" i="104"/>
  <c r="K14" i="104"/>
  <c r="K103" i="104" l="1"/>
  <c r="N52" i="36"/>
  <c r="R52" i="36"/>
  <c r="Q52" i="36"/>
  <c r="P52" i="36"/>
  <c r="O52" i="36"/>
  <c r="N37" i="36"/>
  <c r="R37" i="36"/>
  <c r="Q37" i="36"/>
  <c r="P37" i="36"/>
  <c r="O37" i="36"/>
  <c r="R22" i="36"/>
  <c r="Q22" i="36"/>
  <c r="P22" i="36"/>
  <c r="O22" i="36"/>
  <c r="N22" i="36"/>
  <c r="H32" i="12" l="1"/>
  <c r="L52" i="36" l="1"/>
  <c r="F54" i="36" s="1"/>
  <c r="I63" i="106" l="1"/>
  <c r="I59" i="106"/>
  <c r="I97" i="106"/>
  <c r="I99" i="106" s="1"/>
  <c r="P41" i="3" l="1"/>
  <c r="P40" i="3"/>
  <c r="P39" i="3"/>
  <c r="P38" i="3"/>
  <c r="P37" i="3"/>
  <c r="P36" i="3"/>
  <c r="P35" i="3"/>
  <c r="P34" i="3"/>
  <c r="P33" i="3"/>
  <c r="P32" i="3"/>
  <c r="P31" i="3"/>
  <c r="P30" i="3"/>
  <c r="P29" i="3"/>
  <c r="P28" i="3"/>
  <c r="Q19" i="16" l="1"/>
  <c r="E13" i="17"/>
  <c r="D13" i="17"/>
  <c r="F12" i="17"/>
  <c r="F11" i="17"/>
  <c r="F10" i="17"/>
  <c r="F9" i="17"/>
  <c r="P41" i="16"/>
  <c r="R41" i="16" s="1"/>
  <c r="L41" i="16"/>
  <c r="L46" i="16"/>
  <c r="D39" i="16"/>
  <c r="D47" i="16" s="1"/>
  <c r="F13" i="17" l="1"/>
  <c r="G83" i="16" s="1"/>
  <c r="C41" i="3"/>
  <c r="C40" i="3"/>
  <c r="C39" i="3"/>
  <c r="C38" i="3"/>
  <c r="C37" i="3"/>
  <c r="C36" i="3"/>
  <c r="C35" i="3"/>
  <c r="C34" i="3"/>
  <c r="C33" i="3"/>
  <c r="C32" i="3"/>
  <c r="C31" i="3"/>
  <c r="C30" i="3"/>
  <c r="C29" i="3"/>
  <c r="C28" i="3"/>
  <c r="I22" i="106"/>
  <c r="I11" i="106" l="1"/>
  <c r="J65" i="106"/>
  <c r="K65" i="106" s="1"/>
  <c r="L65" i="106" s="1"/>
  <c r="M65" i="106" s="1"/>
  <c r="N65" i="106" s="1"/>
  <c r="O65" i="106" s="1"/>
  <c r="P65" i="106" s="1"/>
  <c r="Q65" i="106" s="1"/>
  <c r="R65" i="106" s="1"/>
  <c r="S65" i="106" s="1"/>
  <c r="T65" i="106" s="1"/>
  <c r="U65" i="106" s="1"/>
  <c r="V65" i="106" s="1"/>
  <c r="W65" i="106" s="1"/>
  <c r="H63" i="106"/>
  <c r="J62" i="106"/>
  <c r="K62" i="106" s="1"/>
  <c r="L62" i="106" s="1"/>
  <c r="M62" i="106" s="1"/>
  <c r="N62" i="106" s="1"/>
  <c r="O62" i="106" s="1"/>
  <c r="P62" i="106" s="1"/>
  <c r="Q62" i="106" s="1"/>
  <c r="R62" i="106" s="1"/>
  <c r="S62" i="106" s="1"/>
  <c r="T62" i="106" s="1"/>
  <c r="U62" i="106" s="1"/>
  <c r="V62" i="106" s="1"/>
  <c r="W62" i="106" s="1"/>
  <c r="J61" i="106"/>
  <c r="K61" i="106" s="1"/>
  <c r="H59" i="106"/>
  <c r="J58" i="106"/>
  <c r="K58" i="106" s="1"/>
  <c r="L58" i="106" s="1"/>
  <c r="M58" i="106" s="1"/>
  <c r="N58" i="106" s="1"/>
  <c r="O58" i="106" s="1"/>
  <c r="P58" i="106" s="1"/>
  <c r="Q58" i="106" s="1"/>
  <c r="R58" i="106" s="1"/>
  <c r="S58" i="106" s="1"/>
  <c r="T58" i="106" s="1"/>
  <c r="U58" i="106" s="1"/>
  <c r="V58" i="106" s="1"/>
  <c r="W58" i="106" s="1"/>
  <c r="J57" i="106"/>
  <c r="K57" i="106" s="1"/>
  <c r="J48" i="106"/>
  <c r="K48" i="106" s="1"/>
  <c r="L48" i="106" s="1"/>
  <c r="M48" i="106" s="1"/>
  <c r="N48" i="106" s="1"/>
  <c r="O48" i="106" s="1"/>
  <c r="P48" i="106" s="1"/>
  <c r="Q48" i="106" s="1"/>
  <c r="R48" i="106" s="1"/>
  <c r="S48" i="106" s="1"/>
  <c r="T48" i="106" s="1"/>
  <c r="U48" i="106" s="1"/>
  <c r="V48" i="106" s="1"/>
  <c r="W48" i="106" s="1"/>
  <c r="J47" i="106"/>
  <c r="K47" i="106" s="1"/>
  <c r="L47" i="106" s="1"/>
  <c r="M47" i="106" s="1"/>
  <c r="N47" i="106" s="1"/>
  <c r="O47" i="106" s="1"/>
  <c r="P47" i="106" s="1"/>
  <c r="Q47" i="106" s="1"/>
  <c r="R47" i="106" s="1"/>
  <c r="S47" i="106" s="1"/>
  <c r="T47" i="106" s="1"/>
  <c r="U47" i="106" s="1"/>
  <c r="V47" i="106" s="1"/>
  <c r="W47" i="106" s="1"/>
  <c r="J46" i="106"/>
  <c r="K46" i="106" s="1"/>
  <c r="L46" i="106" s="1"/>
  <c r="M46" i="106" s="1"/>
  <c r="N46" i="106" s="1"/>
  <c r="O46" i="106" s="1"/>
  <c r="P46" i="106" s="1"/>
  <c r="Q46" i="106" s="1"/>
  <c r="R46" i="106" s="1"/>
  <c r="S46" i="106" s="1"/>
  <c r="T46" i="106" s="1"/>
  <c r="U46" i="106" s="1"/>
  <c r="V46" i="106" s="1"/>
  <c r="W46" i="106" s="1"/>
  <c r="J45" i="106"/>
  <c r="K45" i="106" s="1"/>
  <c r="L45" i="106" s="1"/>
  <c r="M45" i="106" s="1"/>
  <c r="N45" i="106" s="1"/>
  <c r="O45" i="106" s="1"/>
  <c r="P45" i="106" s="1"/>
  <c r="Q45" i="106" s="1"/>
  <c r="R45" i="106" s="1"/>
  <c r="S45" i="106" s="1"/>
  <c r="T45" i="106" s="1"/>
  <c r="U45" i="106" s="1"/>
  <c r="V45" i="106" s="1"/>
  <c r="W45" i="106" s="1"/>
  <c r="J44" i="106"/>
  <c r="K44" i="106" s="1"/>
  <c r="L44" i="106" s="1"/>
  <c r="M44" i="106" s="1"/>
  <c r="N44" i="106" s="1"/>
  <c r="O44" i="106" s="1"/>
  <c r="P44" i="106" s="1"/>
  <c r="Q44" i="106" s="1"/>
  <c r="R44" i="106" s="1"/>
  <c r="S44" i="106" s="1"/>
  <c r="T44" i="106" s="1"/>
  <c r="U44" i="106" s="1"/>
  <c r="V44" i="106" s="1"/>
  <c r="W44" i="106" s="1"/>
  <c r="J43" i="106"/>
  <c r="K43" i="106" s="1"/>
  <c r="L43" i="106" s="1"/>
  <c r="M43" i="106" s="1"/>
  <c r="N43" i="106" s="1"/>
  <c r="O43" i="106" s="1"/>
  <c r="P43" i="106" s="1"/>
  <c r="Q43" i="106" s="1"/>
  <c r="R43" i="106" s="1"/>
  <c r="S43" i="106" s="1"/>
  <c r="T43" i="106" s="1"/>
  <c r="U43" i="106" s="1"/>
  <c r="V43" i="106" s="1"/>
  <c r="W43" i="106" s="1"/>
  <c r="J42" i="106"/>
  <c r="K42" i="106" s="1"/>
  <c r="L42" i="106" s="1"/>
  <c r="M42" i="106" s="1"/>
  <c r="N42" i="106" s="1"/>
  <c r="O42" i="106" s="1"/>
  <c r="P42" i="106" s="1"/>
  <c r="Q42" i="106" s="1"/>
  <c r="R42" i="106" s="1"/>
  <c r="S42" i="106" s="1"/>
  <c r="T42" i="106" s="1"/>
  <c r="U42" i="106" s="1"/>
  <c r="V42" i="106" s="1"/>
  <c r="W42" i="106" s="1"/>
  <c r="J41" i="106"/>
  <c r="K41" i="106" s="1"/>
  <c r="L41" i="106" s="1"/>
  <c r="M41" i="106" s="1"/>
  <c r="N41" i="106" s="1"/>
  <c r="O41" i="106" s="1"/>
  <c r="P41" i="106" s="1"/>
  <c r="Q41" i="106" s="1"/>
  <c r="R41" i="106" s="1"/>
  <c r="S41" i="106" s="1"/>
  <c r="T41" i="106" s="1"/>
  <c r="U41" i="106" s="1"/>
  <c r="V41" i="106" s="1"/>
  <c r="W41" i="106" s="1"/>
  <c r="J40" i="106"/>
  <c r="K40" i="106" s="1"/>
  <c r="L40" i="106" s="1"/>
  <c r="M40" i="106" s="1"/>
  <c r="N40" i="106" s="1"/>
  <c r="O40" i="106" s="1"/>
  <c r="P40" i="106" s="1"/>
  <c r="Q40" i="106" s="1"/>
  <c r="R40" i="106" s="1"/>
  <c r="S40" i="106" s="1"/>
  <c r="T40" i="106" s="1"/>
  <c r="U40" i="106" s="1"/>
  <c r="V40" i="106" s="1"/>
  <c r="W40" i="106" s="1"/>
  <c r="J39" i="106"/>
  <c r="K39" i="106" s="1"/>
  <c r="L39" i="106" s="1"/>
  <c r="M39" i="106" s="1"/>
  <c r="N39" i="106" s="1"/>
  <c r="O39" i="106" s="1"/>
  <c r="P39" i="106" s="1"/>
  <c r="Q39" i="106" s="1"/>
  <c r="R39" i="106" s="1"/>
  <c r="S39" i="106" s="1"/>
  <c r="T39" i="106" s="1"/>
  <c r="U39" i="106" s="1"/>
  <c r="V39" i="106" s="1"/>
  <c r="W39" i="106" s="1"/>
  <c r="J38" i="106"/>
  <c r="K38" i="106" s="1"/>
  <c r="L38" i="106" s="1"/>
  <c r="M38" i="106" s="1"/>
  <c r="N38" i="106" s="1"/>
  <c r="O38" i="106" s="1"/>
  <c r="P38" i="106" s="1"/>
  <c r="Q38" i="106" s="1"/>
  <c r="R38" i="106" s="1"/>
  <c r="S38" i="106" s="1"/>
  <c r="T38" i="106" s="1"/>
  <c r="U38" i="106" s="1"/>
  <c r="V38" i="106" s="1"/>
  <c r="W38" i="106" s="1"/>
  <c r="J37" i="106"/>
  <c r="K37" i="106" s="1"/>
  <c r="L37" i="106" s="1"/>
  <c r="M37" i="106" s="1"/>
  <c r="N37" i="106" s="1"/>
  <c r="O37" i="106" s="1"/>
  <c r="P37" i="106" s="1"/>
  <c r="Q37" i="106" s="1"/>
  <c r="R37" i="106" s="1"/>
  <c r="S37" i="106" s="1"/>
  <c r="T37" i="106" s="1"/>
  <c r="U37" i="106" s="1"/>
  <c r="V37" i="106" s="1"/>
  <c r="W37" i="106" s="1"/>
  <c r="J36" i="106"/>
  <c r="K36" i="106" s="1"/>
  <c r="J35" i="106"/>
  <c r="K35" i="106" s="1"/>
  <c r="L35" i="106" s="1"/>
  <c r="M35" i="106" s="1"/>
  <c r="N35" i="106" s="1"/>
  <c r="O35" i="106" s="1"/>
  <c r="P35" i="106" s="1"/>
  <c r="Q35" i="106" s="1"/>
  <c r="R35" i="106" s="1"/>
  <c r="S35" i="106" s="1"/>
  <c r="T35" i="106" s="1"/>
  <c r="U35" i="106" s="1"/>
  <c r="V35" i="106" s="1"/>
  <c r="W35" i="106" s="1"/>
  <c r="J34" i="106"/>
  <c r="K34" i="106" s="1"/>
  <c r="L34" i="106" s="1"/>
  <c r="M34" i="106" s="1"/>
  <c r="N34" i="106" s="1"/>
  <c r="O34" i="106" s="1"/>
  <c r="P34" i="106" s="1"/>
  <c r="Q34" i="106" s="1"/>
  <c r="R34" i="106" s="1"/>
  <c r="S34" i="106" s="1"/>
  <c r="T34" i="106" s="1"/>
  <c r="U34" i="106" s="1"/>
  <c r="V34" i="106" s="1"/>
  <c r="W34" i="106" s="1"/>
  <c r="J33" i="106"/>
  <c r="K33" i="106" s="1"/>
  <c r="L33" i="106" s="1"/>
  <c r="M33" i="106" s="1"/>
  <c r="N33" i="106" s="1"/>
  <c r="O33" i="106" s="1"/>
  <c r="P33" i="106" s="1"/>
  <c r="Q33" i="106" s="1"/>
  <c r="R33" i="106" s="1"/>
  <c r="S33" i="106" s="1"/>
  <c r="T33" i="106" s="1"/>
  <c r="U33" i="106" s="1"/>
  <c r="V33" i="106" s="1"/>
  <c r="W33" i="106" s="1"/>
  <c r="J32" i="106"/>
  <c r="K32" i="106" s="1"/>
  <c r="L32" i="106" s="1"/>
  <c r="M32" i="106" s="1"/>
  <c r="N32" i="106" s="1"/>
  <c r="O32" i="106" s="1"/>
  <c r="P32" i="106" s="1"/>
  <c r="Q32" i="106" s="1"/>
  <c r="R32" i="106" s="1"/>
  <c r="S32" i="106" s="1"/>
  <c r="T32" i="106" s="1"/>
  <c r="U32" i="106" s="1"/>
  <c r="V32" i="106" s="1"/>
  <c r="W32" i="106" s="1"/>
  <c r="J31" i="106"/>
  <c r="K31" i="106" s="1"/>
  <c r="L31" i="106" s="1"/>
  <c r="M31" i="106" s="1"/>
  <c r="O31" i="106" s="1"/>
  <c r="P31" i="106" s="1"/>
  <c r="Q31" i="106" s="1"/>
  <c r="R31" i="106" s="1"/>
  <c r="S31" i="106" s="1"/>
  <c r="T31" i="106" s="1"/>
  <c r="U31" i="106" s="1"/>
  <c r="V31" i="106" s="1"/>
  <c r="W31" i="106" s="1"/>
  <c r="J30" i="106"/>
  <c r="K30" i="106" s="1"/>
  <c r="L30" i="106" s="1"/>
  <c r="M30" i="106" s="1"/>
  <c r="N30" i="106" s="1"/>
  <c r="O30" i="106" s="1"/>
  <c r="P30" i="106" s="1"/>
  <c r="Q30" i="106" s="1"/>
  <c r="R30" i="106" s="1"/>
  <c r="S30" i="106" s="1"/>
  <c r="T30" i="106" s="1"/>
  <c r="U30" i="106" s="1"/>
  <c r="V30" i="106" s="1"/>
  <c r="W30" i="106" s="1"/>
  <c r="W97" i="106"/>
  <c r="V97" i="106"/>
  <c r="U97" i="106"/>
  <c r="T97" i="106"/>
  <c r="S97" i="106"/>
  <c r="R97" i="106"/>
  <c r="Q97" i="106"/>
  <c r="P97" i="106"/>
  <c r="O97" i="106"/>
  <c r="N97" i="106"/>
  <c r="M97" i="106"/>
  <c r="L97" i="106"/>
  <c r="K97" i="106"/>
  <c r="J97" i="106"/>
  <c r="W88" i="106"/>
  <c r="V88" i="106"/>
  <c r="U88" i="106"/>
  <c r="T88" i="106"/>
  <c r="S88" i="106"/>
  <c r="R88" i="106"/>
  <c r="Q88" i="106"/>
  <c r="P88" i="106"/>
  <c r="O88" i="106"/>
  <c r="N88" i="106"/>
  <c r="M88" i="106"/>
  <c r="L88" i="106"/>
  <c r="K88" i="106"/>
  <c r="J88" i="106"/>
  <c r="W22" i="106"/>
  <c r="V22" i="106"/>
  <c r="U22" i="106"/>
  <c r="T22" i="106"/>
  <c r="S22" i="106"/>
  <c r="R22" i="106"/>
  <c r="Q22" i="106"/>
  <c r="P22" i="106"/>
  <c r="O22" i="106"/>
  <c r="N22" i="106"/>
  <c r="M22" i="106"/>
  <c r="L22" i="106"/>
  <c r="K22" i="106"/>
  <c r="J22" i="106"/>
  <c r="J16" i="106"/>
  <c r="K16" i="106" s="1"/>
  <c r="L16" i="106" s="1"/>
  <c r="M16" i="106" s="1"/>
  <c r="N16" i="106" s="1"/>
  <c r="O16" i="106" s="1"/>
  <c r="P16" i="106" s="1"/>
  <c r="Q16" i="106" s="1"/>
  <c r="R16" i="106" s="1"/>
  <c r="S16" i="106" s="1"/>
  <c r="T16" i="106" s="1"/>
  <c r="U16" i="106" s="1"/>
  <c r="V16" i="106" s="1"/>
  <c r="W16" i="106" s="1"/>
  <c r="J15" i="106"/>
  <c r="L36" i="106" l="1"/>
  <c r="M36" i="106" s="1"/>
  <c r="N36" i="106" s="1"/>
  <c r="O36" i="106" s="1"/>
  <c r="P36" i="106" s="1"/>
  <c r="Q36" i="106" s="1"/>
  <c r="R36" i="106" s="1"/>
  <c r="S36" i="106" s="1"/>
  <c r="T36" i="106" s="1"/>
  <c r="U36" i="106" s="1"/>
  <c r="V36" i="106" s="1"/>
  <c r="W36" i="106" s="1"/>
  <c r="O99" i="106"/>
  <c r="W99" i="106"/>
  <c r="Q99" i="106"/>
  <c r="J99" i="106"/>
  <c r="R99" i="106"/>
  <c r="S99" i="106"/>
  <c r="K99" i="106"/>
  <c r="L99" i="106"/>
  <c r="T99" i="106"/>
  <c r="M99" i="106"/>
  <c r="U99" i="106"/>
  <c r="N99" i="106"/>
  <c r="V99" i="106"/>
  <c r="P99" i="106"/>
  <c r="K15" i="106"/>
  <c r="L15" i="106" s="1"/>
  <c r="M15" i="106" s="1"/>
  <c r="N15" i="106" s="1"/>
  <c r="O15" i="106" s="1"/>
  <c r="P15" i="106" s="1"/>
  <c r="Q15" i="106" s="1"/>
  <c r="R15" i="106" s="1"/>
  <c r="S15" i="106" s="1"/>
  <c r="T15" i="106" s="1"/>
  <c r="U15" i="106" s="1"/>
  <c r="V15" i="106" s="1"/>
  <c r="W15" i="106" s="1"/>
  <c r="L57" i="106"/>
  <c r="K59" i="106"/>
  <c r="J63" i="106"/>
  <c r="K63" i="106"/>
  <c r="L61" i="106"/>
  <c r="J59" i="106"/>
  <c r="L63" i="106" l="1"/>
  <c r="M61" i="106"/>
  <c r="M57" i="106"/>
  <c r="L59" i="106"/>
  <c r="N57" i="106" l="1"/>
  <c r="M59" i="106"/>
  <c r="N61" i="106"/>
  <c r="M63" i="106"/>
  <c r="O61" i="106" l="1"/>
  <c r="N63" i="106"/>
  <c r="N59" i="106"/>
  <c r="O57" i="106"/>
  <c r="P61" i="106" l="1"/>
  <c r="O63" i="106"/>
  <c r="O59" i="106"/>
  <c r="P57" i="106"/>
  <c r="P63" i="106" l="1"/>
  <c r="Q61" i="106"/>
  <c r="Q57" i="106"/>
  <c r="P59" i="106"/>
  <c r="R61" i="106" l="1"/>
  <c r="Q63" i="106"/>
  <c r="Q59" i="106"/>
  <c r="R57" i="106"/>
  <c r="S61" i="106" l="1"/>
  <c r="R63" i="106"/>
  <c r="S57" i="106"/>
  <c r="R59" i="106"/>
  <c r="S63" i="106" l="1"/>
  <c r="T61" i="106"/>
  <c r="T57" i="106"/>
  <c r="S59" i="106"/>
  <c r="T63" i="106" l="1"/>
  <c r="U61" i="106"/>
  <c r="U57" i="106"/>
  <c r="T59" i="106"/>
  <c r="V61" i="106" l="1"/>
  <c r="U63" i="106"/>
  <c r="V57" i="106"/>
  <c r="U59" i="106"/>
  <c r="W61" i="106" l="1"/>
  <c r="W63" i="106" s="1"/>
  <c r="V63" i="106"/>
  <c r="V59" i="106"/>
  <c r="W57" i="106"/>
  <c r="W59" i="106" s="1"/>
  <c r="L40" i="3" l="1"/>
  <c r="L41" i="3"/>
  <c r="L39" i="3"/>
  <c r="L38" i="3"/>
  <c r="L37" i="3"/>
  <c r="L36" i="3"/>
  <c r="L35" i="3"/>
  <c r="L34" i="3"/>
  <c r="L33" i="3"/>
  <c r="L32" i="3"/>
  <c r="L31" i="3"/>
  <c r="L30" i="3"/>
  <c r="L29" i="3"/>
  <c r="L28" i="3"/>
  <c r="K42" i="3"/>
  <c r="J42" i="3"/>
  <c r="I42" i="3"/>
  <c r="H42" i="3"/>
  <c r="G42" i="3"/>
  <c r="F42" i="3"/>
  <c r="E42" i="3"/>
  <c r="D42" i="3"/>
  <c r="L42" i="3" l="1"/>
  <c r="AD119" i="104" l="1"/>
  <c r="Z119" i="104"/>
  <c r="W119" i="104"/>
  <c r="V119" i="104"/>
  <c r="O119" i="104"/>
  <c r="N119" i="104"/>
  <c r="M119" i="104"/>
  <c r="L119" i="104"/>
  <c r="AD103" i="104"/>
  <c r="Z103" i="104"/>
  <c r="W103" i="104"/>
  <c r="V103" i="104"/>
  <c r="O103" i="104"/>
  <c r="N103" i="104"/>
  <c r="M103" i="104"/>
  <c r="L103" i="104"/>
  <c r="AD87" i="104"/>
  <c r="Z87" i="104"/>
  <c r="W87" i="104"/>
  <c r="V87" i="104"/>
  <c r="O87" i="104"/>
  <c r="N87" i="104"/>
  <c r="M87" i="104"/>
  <c r="L87" i="104"/>
  <c r="J87" i="104"/>
  <c r="AD81" i="104"/>
  <c r="Z81" i="104"/>
  <c r="W81" i="104"/>
  <c r="V81" i="104"/>
  <c r="O81" i="104"/>
  <c r="N81" i="104"/>
  <c r="M81" i="104"/>
  <c r="L81" i="104"/>
  <c r="J81" i="104"/>
  <c r="AD70" i="104"/>
  <c r="Z70" i="104"/>
  <c r="W70" i="104"/>
  <c r="V70" i="104"/>
  <c r="O70" i="104"/>
  <c r="N70" i="104"/>
  <c r="M70" i="104"/>
  <c r="L70" i="104"/>
  <c r="J70" i="104"/>
  <c r="AD61" i="104"/>
  <c r="Z61" i="104"/>
  <c r="W61" i="104"/>
  <c r="V61" i="104"/>
  <c r="O61" i="104"/>
  <c r="N61" i="104"/>
  <c r="M61" i="104"/>
  <c r="L61" i="104"/>
  <c r="J61" i="104"/>
  <c r="AD55" i="104"/>
  <c r="Z55" i="104"/>
  <c r="W55" i="104"/>
  <c r="V55" i="104"/>
  <c r="O55" i="104"/>
  <c r="N55" i="104"/>
  <c r="M55" i="104"/>
  <c r="L55" i="104"/>
  <c r="J55" i="104"/>
  <c r="AD39" i="104"/>
  <c r="Z39" i="104"/>
  <c r="W39" i="104"/>
  <c r="V39" i="104"/>
  <c r="O39" i="104"/>
  <c r="N39" i="104"/>
  <c r="M39" i="104"/>
  <c r="L39" i="104"/>
  <c r="J39" i="104"/>
  <c r="G29" i="104"/>
  <c r="J20" i="11"/>
  <c r="AD20" i="104"/>
  <c r="Z20" i="104"/>
  <c r="W20" i="104"/>
  <c r="V20" i="104"/>
  <c r="O20" i="104"/>
  <c r="N20" i="104"/>
  <c r="M20" i="104"/>
  <c r="L20" i="104"/>
  <c r="J20" i="104"/>
  <c r="J16" i="11"/>
  <c r="E16" i="11" s="1"/>
  <c r="J15" i="11"/>
  <c r="J14" i="11"/>
  <c r="J13" i="11"/>
  <c r="J12" i="11"/>
  <c r="J11" i="11"/>
  <c r="F75" i="49" s="1"/>
  <c r="F76" i="49" s="1"/>
  <c r="M121" i="104" l="1"/>
  <c r="M11" i="104" s="1"/>
  <c r="O121" i="104"/>
  <c r="O11" i="104" s="1"/>
  <c r="V121" i="104"/>
  <c r="V11" i="104" s="1"/>
  <c r="W121" i="104"/>
  <c r="W11" i="104" s="1"/>
  <c r="Z121" i="104"/>
  <c r="Z11" i="104" s="1"/>
  <c r="N121" i="104"/>
  <c r="N11" i="104" s="1"/>
  <c r="AD121" i="104"/>
  <c r="AD11" i="104" s="1"/>
  <c r="L121" i="104"/>
  <c r="L11" i="104" s="1"/>
  <c r="Y70" i="104"/>
  <c r="Y87" i="104"/>
  <c r="Y61" i="104"/>
  <c r="Y81" i="104"/>
  <c r="Y103" i="104"/>
  <c r="Y119" i="104"/>
  <c r="Y55" i="104"/>
  <c r="Y39" i="104"/>
  <c r="Y20" i="104"/>
  <c r="K61" i="104"/>
  <c r="I28" i="10"/>
  <c r="J32" i="11"/>
  <c r="I24" i="10"/>
  <c r="J28" i="11"/>
  <c r="I19" i="10"/>
  <c r="J23" i="11"/>
  <c r="I25" i="10"/>
  <c r="J29" i="11"/>
  <c r="J21" i="11"/>
  <c r="I17" i="10"/>
  <c r="I21" i="10"/>
  <c r="J25" i="11"/>
  <c r="J22" i="11"/>
  <c r="I18" i="10"/>
  <c r="I29" i="10"/>
  <c r="J33" i="11"/>
  <c r="I26" i="10"/>
  <c r="J30" i="11"/>
  <c r="I30" i="10"/>
  <c r="J34" i="11"/>
  <c r="I20" i="10"/>
  <c r="J24" i="11"/>
  <c r="J35" i="11"/>
  <c r="E35" i="11" s="1"/>
  <c r="I31" i="10"/>
  <c r="J26" i="11"/>
  <c r="I22" i="10"/>
  <c r="J27" i="11"/>
  <c r="I23" i="10"/>
  <c r="I27" i="10"/>
  <c r="J31" i="11"/>
  <c r="J51" i="11"/>
  <c r="E51" i="11" s="1"/>
  <c r="I46" i="10"/>
  <c r="J48" i="11"/>
  <c r="I43" i="10"/>
  <c r="J44" i="11"/>
  <c r="I39" i="10"/>
  <c r="I42" i="10"/>
  <c r="J47" i="11"/>
  <c r="I40" i="10"/>
  <c r="J45" i="11"/>
  <c r="J49" i="11"/>
  <c r="I44" i="10"/>
  <c r="J43" i="11"/>
  <c r="I38" i="10"/>
  <c r="J41" i="11"/>
  <c r="I36" i="10"/>
  <c r="I34" i="10"/>
  <c r="J39" i="11"/>
  <c r="J40" i="11"/>
  <c r="I35" i="10"/>
  <c r="J42" i="11"/>
  <c r="I37" i="10"/>
  <c r="I41" i="10"/>
  <c r="J46" i="11"/>
  <c r="J50" i="11"/>
  <c r="I45" i="10"/>
  <c r="I51" i="10"/>
  <c r="J57" i="11"/>
  <c r="I49" i="10"/>
  <c r="J55" i="11"/>
  <c r="J64" i="11"/>
  <c r="I57" i="10"/>
  <c r="J66" i="11"/>
  <c r="I59" i="10"/>
  <c r="J61" i="11"/>
  <c r="I54" i="10"/>
  <c r="J62" i="11"/>
  <c r="I55" i="10"/>
  <c r="J63" i="11"/>
  <c r="I56" i="10"/>
  <c r="J71" i="11"/>
  <c r="I63" i="10"/>
  <c r="J75" i="11"/>
  <c r="I67" i="10"/>
  <c r="I64" i="10"/>
  <c r="J72" i="11"/>
  <c r="J77" i="11"/>
  <c r="E77" i="11" s="1"/>
  <c r="I69" i="10"/>
  <c r="I65" i="10"/>
  <c r="J73" i="11"/>
  <c r="I62" i="10"/>
  <c r="J70" i="11"/>
  <c r="J74" i="11"/>
  <c r="I66" i="10"/>
  <c r="J76" i="11"/>
  <c r="I68" i="10"/>
  <c r="J83" i="11"/>
  <c r="E83" i="11" s="1"/>
  <c r="I74" i="10"/>
  <c r="I73" i="10"/>
  <c r="J82" i="11"/>
  <c r="J81" i="11"/>
  <c r="I72" i="10"/>
  <c r="J91" i="11"/>
  <c r="I81" i="10"/>
  <c r="J95" i="11"/>
  <c r="I85" i="10"/>
  <c r="J88" i="11"/>
  <c r="I78" i="10"/>
  <c r="I79" i="10"/>
  <c r="J89" i="11"/>
  <c r="J92" i="11"/>
  <c r="I82" i="10"/>
  <c r="J96" i="11"/>
  <c r="BN2" i="99" s="1"/>
  <c r="I86" i="10"/>
  <c r="J97" i="11"/>
  <c r="I87" i="10"/>
  <c r="I77" i="10"/>
  <c r="J87" i="11"/>
  <c r="J90" i="11"/>
  <c r="I80" i="10"/>
  <c r="J93" i="11"/>
  <c r="I83" i="10"/>
  <c r="J94" i="11"/>
  <c r="I84" i="10"/>
  <c r="J99" i="11"/>
  <c r="I89" i="10"/>
  <c r="I100" i="10"/>
  <c r="J113" i="11"/>
  <c r="I96" i="10"/>
  <c r="J109" i="11"/>
  <c r="I97" i="10"/>
  <c r="J110" i="11"/>
  <c r="I102" i="10"/>
  <c r="J115" i="11"/>
  <c r="BZ2" i="99" s="1"/>
  <c r="I99" i="10"/>
  <c r="J112" i="11"/>
  <c r="I95" i="10"/>
  <c r="J108" i="11"/>
  <c r="J111" i="11"/>
  <c r="I98" i="10"/>
  <c r="K119" i="104"/>
  <c r="K87" i="104"/>
  <c r="K81" i="104"/>
  <c r="K70" i="104"/>
  <c r="K55" i="104"/>
  <c r="K39" i="104"/>
  <c r="I16" i="10"/>
  <c r="I13" i="10"/>
  <c r="I12" i="10"/>
  <c r="I11" i="10"/>
  <c r="I10" i="10"/>
  <c r="I9" i="10"/>
  <c r="K20" i="104"/>
  <c r="I8" i="10"/>
  <c r="L12" i="104" l="1"/>
  <c r="J116" i="11"/>
  <c r="Y121" i="104"/>
  <c r="E102" i="49" s="1"/>
  <c r="F102" i="49" s="1"/>
  <c r="T8" i="49" s="1"/>
  <c r="J100" i="11"/>
  <c r="E66" i="11"/>
  <c r="AS2" i="99"/>
  <c r="E57" i="11"/>
  <c r="AM2" i="99"/>
  <c r="E99" i="11"/>
  <c r="BQ2" i="99"/>
  <c r="K121" i="104"/>
  <c r="E101" i="49" s="1"/>
  <c r="F101" i="49" s="1"/>
  <c r="H31" i="12" l="1"/>
  <c r="FP2" i="99" l="1"/>
  <c r="FO2" i="99"/>
  <c r="FN2" i="99"/>
  <c r="FM2" i="99"/>
  <c r="FL2" i="99"/>
  <c r="FK2" i="99"/>
  <c r="FJ2" i="99"/>
  <c r="FI2" i="99"/>
  <c r="FH2" i="99"/>
  <c r="FG2" i="99"/>
  <c r="FF2" i="99"/>
  <c r="FE2" i="99"/>
  <c r="FD2" i="99"/>
  <c r="FC2" i="99"/>
  <c r="FB2" i="99"/>
  <c r="FA2" i="99"/>
  <c r="EZ2" i="99"/>
  <c r="EY2" i="99"/>
  <c r="EX2" i="99"/>
  <c r="EW2" i="99"/>
  <c r="EV2" i="99"/>
  <c r="EU2" i="99"/>
  <c r="ET2" i="99"/>
  <c r="ES2" i="99"/>
  <c r="ER2" i="99"/>
  <c r="EQ2" i="99"/>
  <c r="EP2" i="99"/>
  <c r="EO2" i="99"/>
  <c r="EN2" i="99"/>
  <c r="EM2" i="99"/>
  <c r="EL2" i="99"/>
  <c r="EK2" i="99"/>
  <c r="EJ2" i="99"/>
  <c r="EI2" i="99"/>
  <c r="EH2" i="99"/>
  <c r="EG2" i="99"/>
  <c r="EF2" i="99"/>
  <c r="EE2" i="99"/>
  <c r="ED2" i="99"/>
  <c r="DR2" i="99"/>
  <c r="DQ2" i="99"/>
  <c r="DP2" i="99"/>
  <c r="DO2" i="99"/>
  <c r="DN2" i="99"/>
  <c r="DM2" i="99"/>
  <c r="DL2" i="99"/>
  <c r="DK2" i="99"/>
  <c r="DJ2" i="99"/>
  <c r="DI2" i="99"/>
  <c r="DH2" i="99"/>
  <c r="DG2" i="99"/>
  <c r="DF2" i="99"/>
  <c r="DE2" i="99"/>
  <c r="DD2" i="99"/>
  <c r="DC2" i="99"/>
  <c r="DB2" i="99"/>
  <c r="DA2" i="99"/>
  <c r="CZ2" i="99"/>
  <c r="CY2" i="99"/>
  <c r="CX2" i="99"/>
  <c r="CW2" i="99"/>
  <c r="CV2" i="99"/>
  <c r="CU2" i="99"/>
  <c r="CT2" i="99"/>
  <c r="CS2" i="99"/>
  <c r="CR2" i="99"/>
  <c r="CQ2" i="99"/>
  <c r="CP2" i="99"/>
  <c r="CO2" i="99"/>
  <c r="CN2" i="99"/>
  <c r="CM2" i="99"/>
  <c r="CL2" i="99"/>
  <c r="CK2" i="99"/>
  <c r="CJ2" i="99"/>
  <c r="CH2" i="99"/>
  <c r="CG2" i="99"/>
  <c r="CF2" i="99"/>
  <c r="CE2" i="99"/>
  <c r="CD2" i="99"/>
  <c r="CC2" i="99"/>
  <c r="CB2" i="99"/>
  <c r="CA2" i="99"/>
  <c r="D48" i="16" l="1"/>
  <c r="H20" i="12" l="1"/>
  <c r="C9" i="4" l="1"/>
  <c r="C22" i="4" l="1"/>
  <c r="C21" i="4"/>
  <c r="C20" i="4"/>
  <c r="C19" i="4"/>
  <c r="C18" i="4"/>
  <c r="C17" i="4"/>
  <c r="C16" i="4"/>
  <c r="C15" i="4"/>
  <c r="C14" i="4"/>
  <c r="C13" i="4"/>
  <c r="C12" i="4"/>
  <c r="C11" i="4"/>
  <c r="C10" i="4"/>
  <c r="K69" i="16" l="1"/>
  <c r="J69" i="16"/>
  <c r="I69" i="16"/>
  <c r="H69" i="16"/>
  <c r="G69" i="16"/>
  <c r="F69" i="16"/>
  <c r="E69" i="16"/>
  <c r="D69" i="16"/>
  <c r="K68" i="16"/>
  <c r="J68" i="16"/>
  <c r="I68" i="16"/>
  <c r="H68" i="16"/>
  <c r="G68" i="16"/>
  <c r="F68" i="16"/>
  <c r="E68" i="16"/>
  <c r="D68" i="16"/>
  <c r="F18" i="7"/>
  <c r="F12" i="7" l="1"/>
  <c r="F13" i="7"/>
  <c r="F14" i="7"/>
  <c r="F15" i="7"/>
  <c r="F16" i="7"/>
  <c r="F17" i="7"/>
  <c r="P27" i="36" l="1"/>
  <c r="P41" i="36" s="1"/>
  <c r="Q27" i="36"/>
  <c r="Q41" i="36" s="1"/>
  <c r="F38" i="17"/>
  <c r="F29" i="17"/>
  <c r="D23" i="121" l="1"/>
  <c r="M138" i="104"/>
  <c r="N138" i="104" s="1"/>
  <c r="AJ10" i="104" s="1"/>
  <c r="D18" i="121" s="1"/>
  <c r="R27" i="36"/>
  <c r="R41" i="36" s="1"/>
  <c r="O27" i="36"/>
  <c r="O41" i="36" s="1"/>
  <c r="I77" i="106" l="1"/>
  <c r="H36" i="36"/>
  <c r="H35" i="36"/>
  <c r="H34" i="36"/>
  <c r="K34" i="36" s="1"/>
  <c r="H33" i="36"/>
  <c r="K33" i="36" s="1"/>
  <c r="H32" i="36"/>
  <c r="H31" i="36"/>
  <c r="H30" i="36"/>
  <c r="K30" i="36" s="1"/>
  <c r="H29" i="36"/>
  <c r="H28" i="36"/>
  <c r="J77" i="106" l="1"/>
  <c r="K29" i="36"/>
  <c r="L29" i="36" s="1"/>
  <c r="K31" i="36"/>
  <c r="L31" i="36" s="1"/>
  <c r="K35" i="36"/>
  <c r="L35" i="36" s="1"/>
  <c r="L28" i="36"/>
  <c r="K32" i="36"/>
  <c r="L32" i="36" s="1"/>
  <c r="K36" i="36"/>
  <c r="L36" i="36" s="1"/>
  <c r="L30" i="36"/>
  <c r="L34" i="36"/>
  <c r="L33" i="36"/>
  <c r="L37" i="36" l="1"/>
  <c r="K77" i="106"/>
  <c r="L77" i="106" s="1"/>
  <c r="M77" i="106" s="1"/>
  <c r="N77" i="106" s="1"/>
  <c r="O77" i="106" s="1"/>
  <c r="P77" i="106" s="1"/>
  <c r="Q77" i="106" s="1"/>
  <c r="R77" i="106" s="1"/>
  <c r="S77" i="106" s="1"/>
  <c r="T77" i="106" s="1"/>
  <c r="U77" i="106" s="1"/>
  <c r="V77" i="106" s="1"/>
  <c r="W77" i="106" s="1"/>
  <c r="I75" i="106" l="1"/>
  <c r="F39" i="36"/>
  <c r="H15" i="36"/>
  <c r="J75" i="106" l="1"/>
  <c r="J76" i="106" s="1"/>
  <c r="L15" i="36"/>
  <c r="K75" i="106" l="1"/>
  <c r="L75" i="106" l="1"/>
  <c r="L76" i="106" s="1"/>
  <c r="K76" i="106"/>
  <c r="M75" i="106" l="1"/>
  <c r="M76" i="106" s="1"/>
  <c r="N75" i="106" l="1"/>
  <c r="N76" i="106" s="1"/>
  <c r="F17" i="17"/>
  <c r="F18" i="17"/>
  <c r="F19" i="17"/>
  <c r="F20" i="17"/>
  <c r="F27" i="17"/>
  <c r="F28" i="17"/>
  <c r="F30" i="17"/>
  <c r="F37" i="17"/>
  <c r="F39" i="17"/>
  <c r="F40" i="17"/>
  <c r="J15" i="16"/>
  <c r="O75" i="106" l="1"/>
  <c r="O76" i="106" s="1"/>
  <c r="J14" i="16"/>
  <c r="J13" i="16"/>
  <c r="P75" i="106" l="1"/>
  <c r="P76" i="106" s="1"/>
  <c r="D41" i="17"/>
  <c r="E41" i="17"/>
  <c r="E31" i="17"/>
  <c r="D31" i="17"/>
  <c r="K17" i="4"/>
  <c r="O17" i="4" s="1"/>
  <c r="F41" i="17" l="1"/>
  <c r="F31" i="17"/>
  <c r="Q75" i="106"/>
  <c r="Q76" i="106" s="1"/>
  <c r="P67" i="36" l="1"/>
  <c r="Q67" i="36"/>
  <c r="P68" i="36"/>
  <c r="Q68" i="36" s="1"/>
  <c r="V8" i="36" s="1"/>
  <c r="D35" i="121" s="1"/>
  <c r="I74" i="106"/>
  <c r="I76" i="106" s="1"/>
  <c r="I13" i="106"/>
  <c r="R75" i="106"/>
  <c r="R76" i="106" s="1"/>
  <c r="H19" i="36"/>
  <c r="H18" i="36"/>
  <c r="H17" i="36"/>
  <c r="K17" i="36" s="1"/>
  <c r="H16" i="36"/>
  <c r="H14" i="36"/>
  <c r="H13" i="36"/>
  <c r="H12" i="36"/>
  <c r="H11" i="36"/>
  <c r="V5" i="36" l="1"/>
  <c r="D34" i="121" s="1"/>
  <c r="S75" i="106"/>
  <c r="S76" i="106" s="1"/>
  <c r="L12" i="36"/>
  <c r="L11" i="36"/>
  <c r="L13" i="36"/>
  <c r="K18" i="36"/>
  <c r="L18" i="36" s="1"/>
  <c r="K19" i="36"/>
  <c r="L19" i="36" s="1"/>
  <c r="L17" i="36"/>
  <c r="L14" i="36"/>
  <c r="L16" i="36"/>
  <c r="H29" i="6"/>
  <c r="K22" i="4"/>
  <c r="O22" i="4" s="1"/>
  <c r="P46" i="16"/>
  <c r="R46" i="16" s="1"/>
  <c r="K65" i="16"/>
  <c r="J65" i="16"/>
  <c r="I65" i="16"/>
  <c r="H65" i="16"/>
  <c r="G65" i="16"/>
  <c r="F65" i="16"/>
  <c r="E65" i="16"/>
  <c r="D65" i="16"/>
  <c r="K64" i="16"/>
  <c r="J64" i="16"/>
  <c r="I64" i="16"/>
  <c r="H64" i="16"/>
  <c r="G64" i="16"/>
  <c r="F64" i="16"/>
  <c r="E64" i="16"/>
  <c r="D64" i="16"/>
  <c r="E53" i="16"/>
  <c r="F53" i="16"/>
  <c r="G53" i="16"/>
  <c r="H53" i="16"/>
  <c r="I53" i="16"/>
  <c r="J53" i="16"/>
  <c r="K53" i="16"/>
  <c r="E54" i="16"/>
  <c r="F54" i="16"/>
  <c r="G54" i="16"/>
  <c r="H54" i="16"/>
  <c r="I54" i="16"/>
  <c r="J54" i="16"/>
  <c r="K54" i="16"/>
  <c r="E55" i="16"/>
  <c r="F55" i="16"/>
  <c r="G55" i="16"/>
  <c r="H55" i="16"/>
  <c r="I55" i="16"/>
  <c r="J55" i="16"/>
  <c r="K55" i="16"/>
  <c r="E56" i="16"/>
  <c r="F56" i="16"/>
  <c r="G56" i="16"/>
  <c r="H56" i="16"/>
  <c r="I56" i="16"/>
  <c r="J56" i="16"/>
  <c r="K56" i="16"/>
  <c r="E57" i="16"/>
  <c r="F57" i="16"/>
  <c r="G57" i="16"/>
  <c r="H57" i="16"/>
  <c r="I57" i="16"/>
  <c r="J57" i="16"/>
  <c r="K57" i="16"/>
  <c r="E58" i="16"/>
  <c r="F58" i="16"/>
  <c r="G58" i="16"/>
  <c r="H58" i="16"/>
  <c r="I58" i="16"/>
  <c r="J58" i="16"/>
  <c r="K58" i="16"/>
  <c r="E59" i="16"/>
  <c r="F59" i="16"/>
  <c r="G59" i="16"/>
  <c r="H59" i="16"/>
  <c r="I59" i="16"/>
  <c r="J59" i="16"/>
  <c r="K59" i="16"/>
  <c r="E60" i="16"/>
  <c r="F60" i="16"/>
  <c r="G60" i="16"/>
  <c r="H60" i="16"/>
  <c r="I60" i="16"/>
  <c r="J60" i="16"/>
  <c r="K60" i="16"/>
  <c r="E61" i="16"/>
  <c r="F61" i="16"/>
  <c r="G61" i="16"/>
  <c r="H61" i="16"/>
  <c r="I61" i="16"/>
  <c r="J61" i="16"/>
  <c r="K61" i="16"/>
  <c r="E62" i="16"/>
  <c r="F62" i="16"/>
  <c r="G62" i="16"/>
  <c r="H62" i="16"/>
  <c r="I62" i="16"/>
  <c r="J62" i="16"/>
  <c r="K62" i="16"/>
  <c r="D62" i="16"/>
  <c r="D54" i="16"/>
  <c r="D55" i="16"/>
  <c r="D56" i="16"/>
  <c r="D57" i="16"/>
  <c r="D58" i="16"/>
  <c r="D59" i="16"/>
  <c r="D60" i="16"/>
  <c r="D61" i="16"/>
  <c r="Q38" i="16"/>
  <c r="J38" i="16"/>
  <c r="L38" i="16" s="1"/>
  <c r="O38" i="16" s="1"/>
  <c r="P38" i="16"/>
  <c r="D63" i="16" l="1"/>
  <c r="L21" i="36"/>
  <c r="I29" i="106" s="1"/>
  <c r="E16" i="21" s="1"/>
  <c r="L22" i="36"/>
  <c r="H24" i="36" s="1"/>
  <c r="T75" i="106"/>
  <c r="T76" i="106" s="1"/>
  <c r="L53" i="16"/>
  <c r="L20" i="36"/>
  <c r="I28" i="106" s="1"/>
  <c r="E15" i="21" s="1"/>
  <c r="E63" i="16"/>
  <c r="R38" i="16"/>
  <c r="J29" i="106" l="1"/>
  <c r="K29" i="106" s="1"/>
  <c r="L29" i="106" s="1"/>
  <c r="M29" i="106" s="1"/>
  <c r="N29" i="106" s="1"/>
  <c r="O29" i="106" s="1"/>
  <c r="P29" i="106" s="1"/>
  <c r="Q29" i="106" s="1"/>
  <c r="R29" i="106" s="1"/>
  <c r="S29" i="106" s="1"/>
  <c r="T29" i="106" s="1"/>
  <c r="U29" i="106" s="1"/>
  <c r="V29" i="106" s="1"/>
  <c r="W29" i="106" s="1"/>
  <c r="I49" i="106"/>
  <c r="I66" i="106" s="1"/>
  <c r="U75" i="106"/>
  <c r="U76" i="106" s="1"/>
  <c r="J28" i="106"/>
  <c r="E66" i="16"/>
  <c r="E51" i="3" s="1"/>
  <c r="E52" i="3" s="1"/>
  <c r="V75" i="106" l="1"/>
  <c r="V76" i="106" s="1"/>
  <c r="E36" i="21"/>
  <c r="K28" i="106"/>
  <c r="J49" i="106"/>
  <c r="J66" i="106" s="1"/>
  <c r="N23" i="4"/>
  <c r="W75" i="106" l="1"/>
  <c r="W76" i="106" s="1"/>
  <c r="L28" i="106"/>
  <c r="K49" i="106"/>
  <c r="K66" i="106" s="1"/>
  <c r="L49" i="106" l="1"/>
  <c r="L66" i="106" s="1"/>
  <c r="M28" i="106"/>
  <c r="M49" i="106" l="1"/>
  <c r="M66" i="106" s="1"/>
  <c r="N28" i="106"/>
  <c r="O28" i="106" l="1"/>
  <c r="N49" i="106"/>
  <c r="N66" i="106" s="1"/>
  <c r="P28" i="106" l="1"/>
  <c r="O49" i="106"/>
  <c r="O66" i="106" s="1"/>
  <c r="E21" i="17"/>
  <c r="D21" i="17"/>
  <c r="F21" i="17" l="1"/>
  <c r="Q28" i="106"/>
  <c r="P49" i="106"/>
  <c r="P66" i="106" s="1"/>
  <c r="Q37" i="16"/>
  <c r="P37" i="16"/>
  <c r="Q20" i="16"/>
  <c r="P20" i="16"/>
  <c r="P19" i="16"/>
  <c r="Q18" i="16"/>
  <c r="P18" i="16"/>
  <c r="Q17" i="16"/>
  <c r="P17" i="16"/>
  <c r="Q16" i="16"/>
  <c r="P16" i="16"/>
  <c r="Q15" i="16"/>
  <c r="P15" i="16"/>
  <c r="Q14" i="16"/>
  <c r="P14" i="16"/>
  <c r="Q13" i="16"/>
  <c r="P13" i="16"/>
  <c r="Q12" i="16"/>
  <c r="P12" i="16"/>
  <c r="P11" i="16"/>
  <c r="J37" i="16"/>
  <c r="L37" i="16" s="1"/>
  <c r="O37" i="16" s="1"/>
  <c r="J20" i="16"/>
  <c r="L20" i="16" s="1"/>
  <c r="O20" i="16" s="1"/>
  <c r="J19" i="16"/>
  <c r="J18" i="16"/>
  <c r="J17" i="16"/>
  <c r="L17" i="16" s="1"/>
  <c r="O17" i="16" s="1"/>
  <c r="J16" i="16"/>
  <c r="L16" i="16" s="1"/>
  <c r="O16" i="16" s="1"/>
  <c r="L15" i="16"/>
  <c r="O15" i="16" s="1"/>
  <c r="L14" i="16"/>
  <c r="O14" i="16" s="1"/>
  <c r="L13" i="16"/>
  <c r="O13" i="16" s="1"/>
  <c r="J12" i="16"/>
  <c r="L12" i="16" s="1"/>
  <c r="O12" i="16" s="1"/>
  <c r="J11" i="16"/>
  <c r="J10" i="16"/>
  <c r="L10" i="16" s="1"/>
  <c r="O10" i="16" s="1"/>
  <c r="Q48" i="16" l="1"/>
  <c r="F46" i="17" s="1"/>
  <c r="G46" i="17" s="1"/>
  <c r="M5" i="17" s="1"/>
  <c r="P48" i="16"/>
  <c r="I10" i="106" s="1"/>
  <c r="I12" i="106"/>
  <c r="J12" i="106" s="1"/>
  <c r="K12" i="106" s="1"/>
  <c r="L12" i="106" s="1"/>
  <c r="M12" i="106" s="1"/>
  <c r="N12" i="106" s="1"/>
  <c r="O12" i="106" s="1"/>
  <c r="P12" i="106" s="1"/>
  <c r="Q12" i="106" s="1"/>
  <c r="R12" i="106" s="1"/>
  <c r="S12" i="106" s="1"/>
  <c r="T12" i="106" s="1"/>
  <c r="U12" i="106" s="1"/>
  <c r="V12" i="106" s="1"/>
  <c r="W12" i="106" s="1"/>
  <c r="R28" i="106"/>
  <c r="Q49" i="106"/>
  <c r="Q66" i="106" s="1"/>
  <c r="L18" i="16"/>
  <c r="O18" i="16" s="1"/>
  <c r="L19" i="16"/>
  <c r="O19" i="16" s="1"/>
  <c r="L11" i="16"/>
  <c r="O11" i="16" s="1"/>
  <c r="R16" i="16"/>
  <c r="R17" i="16"/>
  <c r="R12" i="16"/>
  <c r="R37" i="16"/>
  <c r="R13" i="16"/>
  <c r="R20" i="16"/>
  <c r="R14" i="16"/>
  <c r="R18" i="16"/>
  <c r="R15" i="16"/>
  <c r="R19" i="16"/>
  <c r="R11" i="16"/>
  <c r="H48" i="13"/>
  <c r="H44" i="13"/>
  <c r="H43" i="13"/>
  <c r="H42" i="13"/>
  <c r="H41" i="13"/>
  <c r="H37" i="13"/>
  <c r="H36" i="13"/>
  <c r="H34" i="13"/>
  <c r="H33" i="13"/>
  <c r="H29" i="13"/>
  <c r="H28" i="13"/>
  <c r="H27" i="13"/>
  <c r="H26" i="13"/>
  <c r="H25" i="13"/>
  <c r="H24" i="13"/>
  <c r="H23" i="13"/>
  <c r="H22" i="13"/>
  <c r="H18" i="13"/>
  <c r="H17" i="13"/>
  <c r="H16" i="13"/>
  <c r="H15" i="13"/>
  <c r="H13" i="13"/>
  <c r="H12" i="13"/>
  <c r="H11" i="13"/>
  <c r="H19" i="13" s="1"/>
  <c r="H51" i="13" s="1"/>
  <c r="H7" i="13"/>
  <c r="K17" i="11"/>
  <c r="L36" i="11"/>
  <c r="L52" i="11"/>
  <c r="L67" i="11"/>
  <c r="K67" i="11"/>
  <c r="K52" i="11"/>
  <c r="K36" i="11"/>
  <c r="H83" i="16" l="1"/>
  <c r="V11" i="16" s="1"/>
  <c r="D28" i="121" s="1"/>
  <c r="K118" i="11"/>
  <c r="G11" i="12" s="1"/>
  <c r="G17" i="12" s="1"/>
  <c r="L118" i="11"/>
  <c r="R48" i="16"/>
  <c r="J10" i="106"/>
  <c r="J11" i="106"/>
  <c r="K11" i="106" s="1"/>
  <c r="L11" i="106" s="1"/>
  <c r="M11" i="106" s="1"/>
  <c r="N11" i="106" s="1"/>
  <c r="O11" i="106" s="1"/>
  <c r="P11" i="106" s="1"/>
  <c r="Q11" i="106" s="1"/>
  <c r="R11" i="106" s="1"/>
  <c r="S11" i="106" s="1"/>
  <c r="T11" i="106" s="1"/>
  <c r="U11" i="106" s="1"/>
  <c r="V11" i="106" s="1"/>
  <c r="W11" i="106" s="1"/>
  <c r="R49" i="106"/>
  <c r="R66" i="106" s="1"/>
  <c r="S28" i="106"/>
  <c r="L68" i="16"/>
  <c r="BV2" i="99"/>
  <c r="BU2" i="99"/>
  <c r="BK2" i="99"/>
  <c r="BJ2" i="99"/>
  <c r="BG2" i="99"/>
  <c r="BF2" i="99"/>
  <c r="AP2" i="99"/>
  <c r="AO2" i="99"/>
  <c r="AK2" i="99"/>
  <c r="AB2" i="99"/>
  <c r="Y2" i="99"/>
  <c r="U2" i="99"/>
  <c r="M2" i="99"/>
  <c r="I2" i="99"/>
  <c r="D32" i="121" l="1"/>
  <c r="H11" i="12"/>
  <c r="H17" i="12" s="1"/>
  <c r="H19" i="12" s="1"/>
  <c r="H22" i="12" s="1"/>
  <c r="H24" i="12" s="1"/>
  <c r="H26" i="12" s="1"/>
  <c r="H63" i="13"/>
  <c r="M5" i="13" s="1"/>
  <c r="M8" i="13" s="1"/>
  <c r="I17" i="106"/>
  <c r="I19" i="106" s="1"/>
  <c r="J17" i="106"/>
  <c r="K10" i="106"/>
  <c r="S49" i="106"/>
  <c r="S66" i="106" s="1"/>
  <c r="T28" i="106"/>
  <c r="AJ2" i="99"/>
  <c r="Q2" i="99"/>
  <c r="G19" i="12"/>
  <c r="G20" i="12"/>
  <c r="S2" i="99"/>
  <c r="K2" i="99"/>
  <c r="AE2" i="99"/>
  <c r="AN2" i="99"/>
  <c r="BI2" i="99"/>
  <c r="BT2" i="99"/>
  <c r="H2" i="99"/>
  <c r="L2" i="99"/>
  <c r="P2" i="99"/>
  <c r="T2" i="99"/>
  <c r="X2" i="99"/>
  <c r="AF2" i="99"/>
  <c r="AT2" i="99"/>
  <c r="AX2" i="99"/>
  <c r="BB2" i="99"/>
  <c r="BO2" i="99"/>
  <c r="O2" i="99"/>
  <c r="AA2" i="99"/>
  <c r="AI2" i="99"/>
  <c r="AW2" i="99"/>
  <c r="BE2" i="99"/>
  <c r="BM2" i="99"/>
  <c r="AC2" i="99"/>
  <c r="AG2" i="99"/>
  <c r="AU2" i="99"/>
  <c r="AY2" i="99"/>
  <c r="BC2" i="99"/>
  <c r="BX2" i="99"/>
  <c r="J2" i="99"/>
  <c r="N2" i="99"/>
  <c r="R2" i="99"/>
  <c r="V2" i="99"/>
  <c r="Z2" i="99"/>
  <c r="AD2" i="99"/>
  <c r="AH2" i="99"/>
  <c r="AQ2" i="99"/>
  <c r="AV2" i="99"/>
  <c r="AZ2" i="99"/>
  <c r="BH2" i="99"/>
  <c r="BL2" i="99"/>
  <c r="BS2" i="99"/>
  <c r="BW2" i="99"/>
  <c r="E24" i="7"/>
  <c r="F23" i="7"/>
  <c r="F22" i="7"/>
  <c r="F21" i="7"/>
  <c r="F20" i="7"/>
  <c r="F19" i="7"/>
  <c r="F11" i="7"/>
  <c r="F10" i="7"/>
  <c r="F9" i="7"/>
  <c r="F8" i="7"/>
  <c r="J23" i="4"/>
  <c r="I23" i="4"/>
  <c r="H23" i="4"/>
  <c r="G23" i="4"/>
  <c r="F23" i="4"/>
  <c r="E23" i="4"/>
  <c r="K21" i="4"/>
  <c r="O21" i="4" s="1"/>
  <c r="K20" i="4"/>
  <c r="O20" i="4" s="1"/>
  <c r="K19" i="4"/>
  <c r="O19" i="4" s="1"/>
  <c r="K18" i="4"/>
  <c r="O18" i="4" s="1"/>
  <c r="K16" i="4"/>
  <c r="K15" i="4"/>
  <c r="O15" i="4" s="1"/>
  <c r="K14" i="4"/>
  <c r="O14" i="4" s="1"/>
  <c r="K13" i="4"/>
  <c r="O13" i="4" s="1"/>
  <c r="K12" i="4"/>
  <c r="O12" i="4" s="1"/>
  <c r="K11" i="4"/>
  <c r="O11" i="4" s="1"/>
  <c r="K10" i="4"/>
  <c r="O10" i="4" s="1"/>
  <c r="K9" i="4"/>
  <c r="O9" i="4" s="1"/>
  <c r="O42" i="3"/>
  <c r="N42" i="3"/>
  <c r="M42" i="3"/>
  <c r="G80" i="16" l="1"/>
  <c r="F31" i="4"/>
  <c r="G79" i="16"/>
  <c r="G31" i="4"/>
  <c r="S11" i="4" s="1"/>
  <c r="D11" i="121" s="1"/>
  <c r="G78" i="16"/>
  <c r="H41" i="12"/>
  <c r="V2" i="122" s="1"/>
  <c r="G94" i="104"/>
  <c r="M134" i="104"/>
  <c r="G95" i="104"/>
  <c r="D20" i="121"/>
  <c r="S8" i="4"/>
  <c r="D10" i="121" s="1"/>
  <c r="E31" i="4"/>
  <c r="S5" i="4" s="1"/>
  <c r="D9" i="121" s="1"/>
  <c r="H44" i="6"/>
  <c r="L5" i="6" s="1"/>
  <c r="D13" i="121" s="1"/>
  <c r="I21" i="106"/>
  <c r="I23" i="106" s="1"/>
  <c r="I68" i="106" s="1"/>
  <c r="I82" i="106" s="1"/>
  <c r="K17" i="106"/>
  <c r="L10" i="106"/>
  <c r="J19" i="106"/>
  <c r="J21" i="106"/>
  <c r="T49" i="106"/>
  <c r="T66" i="106" s="1"/>
  <c r="U28" i="106"/>
  <c r="P42" i="3"/>
  <c r="W2" i="99"/>
  <c r="J58" i="11"/>
  <c r="BD2" i="99"/>
  <c r="BA2" i="99"/>
  <c r="G22" i="12"/>
  <c r="G24" i="12" s="1"/>
  <c r="G26" i="12" s="1"/>
  <c r="H28" i="12" s="1"/>
  <c r="O16" i="4"/>
  <c r="O23" i="4" s="1"/>
  <c r="F24" i="7"/>
  <c r="K5" i="7" s="1"/>
  <c r="D15" i="121" s="1"/>
  <c r="K23" i="4"/>
  <c r="J67" i="11"/>
  <c r="J84" i="11"/>
  <c r="J52" i="11"/>
  <c r="J36" i="11"/>
  <c r="J78" i="11"/>
  <c r="D2" i="99"/>
  <c r="F2" i="99"/>
  <c r="H43" i="12" l="1"/>
  <c r="X8" i="3"/>
  <c r="D7" i="121" s="1"/>
  <c r="M131" i="104"/>
  <c r="N131" i="104" s="1"/>
  <c r="AJ4" i="104" s="1"/>
  <c r="G40" i="7"/>
  <c r="N134" i="104"/>
  <c r="AJ6" i="104" s="1"/>
  <c r="G92" i="104"/>
  <c r="I89" i="106"/>
  <c r="I101" i="106"/>
  <c r="I100" i="106"/>
  <c r="I90" i="106"/>
  <c r="J103" i="104"/>
  <c r="J121" i="104" s="1"/>
  <c r="E103" i="49" s="1"/>
  <c r="F103" i="49" s="1"/>
  <c r="H58" i="106"/>
  <c r="H46" i="106"/>
  <c r="H42" i="106"/>
  <c r="H38" i="106"/>
  <c r="H34" i="106"/>
  <c r="H30" i="106"/>
  <c r="H44" i="106"/>
  <c r="H36" i="106"/>
  <c r="H61" i="106"/>
  <c r="H33" i="106"/>
  <c r="H57" i="106"/>
  <c r="H45" i="106"/>
  <c r="H41" i="106"/>
  <c r="H37" i="106"/>
  <c r="H40" i="106"/>
  <c r="H32" i="106"/>
  <c r="H62" i="106"/>
  <c r="H48" i="106"/>
  <c r="H47" i="106"/>
  <c r="H43" i="106"/>
  <c r="H39" i="106"/>
  <c r="H35" i="106"/>
  <c r="H31" i="106"/>
  <c r="H77" i="106"/>
  <c r="H75" i="106"/>
  <c r="H29" i="106"/>
  <c r="H28" i="106"/>
  <c r="H49" i="106"/>
  <c r="J23" i="106"/>
  <c r="M10" i="106"/>
  <c r="L17" i="106"/>
  <c r="K21" i="106"/>
  <c r="K19" i="106"/>
  <c r="U49" i="106"/>
  <c r="U66" i="106" s="1"/>
  <c r="V28" i="106"/>
  <c r="G2" i="99"/>
  <c r="E2" i="99"/>
  <c r="C2" i="99"/>
  <c r="I68" i="104" l="1"/>
  <c r="I59" i="104"/>
  <c r="I101" i="104"/>
  <c r="I117" i="104"/>
  <c r="I99" i="104"/>
  <c r="I100" i="104"/>
  <c r="J68" i="106"/>
  <c r="J82" i="106" s="1"/>
  <c r="K23" i="106"/>
  <c r="L21" i="106"/>
  <c r="L19" i="106"/>
  <c r="M17" i="106"/>
  <c r="N10" i="106"/>
  <c r="W28" i="106"/>
  <c r="W49" i="106" s="1"/>
  <c r="W66" i="106" s="1"/>
  <c r="V49" i="106"/>
  <c r="V66" i="106" s="1"/>
  <c r="J17" i="11"/>
  <c r="J118" i="11" s="1"/>
  <c r="J101" i="106" l="1"/>
  <c r="J90" i="106"/>
  <c r="J100" i="106"/>
  <c r="J89" i="106"/>
  <c r="I103" i="104"/>
  <c r="I79" i="104"/>
  <c r="I42" i="104"/>
  <c r="I32" i="104"/>
  <c r="I115" i="104"/>
  <c r="I27" i="104"/>
  <c r="I50" i="104"/>
  <c r="I70" i="104"/>
  <c r="I20" i="104"/>
  <c r="I96" i="104"/>
  <c r="I24" i="104"/>
  <c r="I46" i="104"/>
  <c r="I52" i="104"/>
  <c r="I61" i="104"/>
  <c r="I84" i="104"/>
  <c r="I64" i="104"/>
  <c r="I51" i="104"/>
  <c r="I45" i="104"/>
  <c r="I112" i="104"/>
  <c r="I25" i="104"/>
  <c r="I86" i="104"/>
  <c r="I119" i="104"/>
  <c r="I116" i="104"/>
  <c r="I54" i="104"/>
  <c r="I29" i="104"/>
  <c r="I75" i="104"/>
  <c r="I67" i="104"/>
  <c r="I93" i="104"/>
  <c r="I94" i="104"/>
  <c r="I26" i="104"/>
  <c r="I17" i="104"/>
  <c r="I48" i="104"/>
  <c r="I23" i="104"/>
  <c r="I19" i="104"/>
  <c r="I53" i="104"/>
  <c r="I60" i="104"/>
  <c r="I55" i="104"/>
  <c r="I98" i="104"/>
  <c r="I33" i="104"/>
  <c r="I35" i="104"/>
  <c r="I95" i="104"/>
  <c r="I65" i="104"/>
  <c r="I78" i="104"/>
  <c r="I113" i="104"/>
  <c r="I66" i="104"/>
  <c r="I91" i="104"/>
  <c r="I118" i="104"/>
  <c r="I80" i="104"/>
  <c r="I90" i="104"/>
  <c r="I37" i="104"/>
  <c r="I85" i="104"/>
  <c r="I14" i="104"/>
  <c r="I77" i="104"/>
  <c r="I30" i="104"/>
  <c r="I31" i="104"/>
  <c r="I102" i="104"/>
  <c r="I74" i="104"/>
  <c r="I47" i="104"/>
  <c r="I87" i="104"/>
  <c r="I81" i="104"/>
  <c r="I49" i="104"/>
  <c r="I16" i="104"/>
  <c r="I36" i="104"/>
  <c r="I38" i="104"/>
  <c r="I39" i="104"/>
  <c r="I114" i="104"/>
  <c r="I34" i="104"/>
  <c r="I18" i="104"/>
  <c r="I43" i="104"/>
  <c r="I28" i="104"/>
  <c r="I69" i="104"/>
  <c r="I97" i="104"/>
  <c r="I44" i="104"/>
  <c r="I73" i="104"/>
  <c r="I111" i="104"/>
  <c r="I58" i="104"/>
  <c r="I76" i="104"/>
  <c r="I15" i="104"/>
  <c r="I92" i="104"/>
  <c r="K68" i="106"/>
  <c r="K82" i="106" s="1"/>
  <c r="O10" i="106"/>
  <c r="N17" i="106"/>
  <c r="M19" i="106"/>
  <c r="M21" i="106"/>
  <c r="L23" i="106"/>
  <c r="H33" i="12"/>
  <c r="T2" i="122" s="1"/>
  <c r="K101" i="106" l="1"/>
  <c r="K90" i="106"/>
  <c r="K100" i="106"/>
  <c r="K89" i="106"/>
  <c r="L68" i="106"/>
  <c r="L82" i="106" s="1"/>
  <c r="M23" i="106"/>
  <c r="N19" i="106"/>
  <c r="N21" i="106"/>
  <c r="P10" i="106"/>
  <c r="O17" i="106"/>
  <c r="H35" i="12"/>
  <c r="U2" i="122" s="1"/>
  <c r="L90" i="106" l="1"/>
  <c r="L101" i="106"/>
  <c r="L100" i="106"/>
  <c r="L89" i="106"/>
  <c r="M68" i="106"/>
  <c r="M82" i="106" s="1"/>
  <c r="P17" i="106"/>
  <c r="Q10" i="106"/>
  <c r="N23" i="106"/>
  <c r="O21" i="106"/>
  <c r="O19" i="106"/>
  <c r="H38" i="12"/>
  <c r="I103" i="106" l="1" a="1"/>
  <c r="I103" i="106" s="1"/>
  <c r="M90" i="106"/>
  <c r="M101" i="106"/>
  <c r="M100" i="106"/>
  <c r="M89" i="106"/>
  <c r="N68" i="106"/>
  <c r="N82" i="106" s="1"/>
  <c r="O23" i="106"/>
  <c r="Q17" i="106"/>
  <c r="R10" i="106"/>
  <c r="P19" i="106"/>
  <c r="P21" i="106"/>
  <c r="N90" i="106" l="1"/>
  <c r="N101" i="106"/>
  <c r="N100" i="106"/>
  <c r="N89" i="106"/>
  <c r="O68" i="106"/>
  <c r="O82" i="106" s="1"/>
  <c r="S10" i="106"/>
  <c r="R17" i="106"/>
  <c r="Q19" i="106"/>
  <c r="Q21" i="106"/>
  <c r="P23" i="106"/>
  <c r="O90" i="106" l="1"/>
  <c r="O101" i="106"/>
  <c r="O100" i="106"/>
  <c r="O89" i="106"/>
  <c r="P68" i="106"/>
  <c r="P82" i="106" s="1"/>
  <c r="Q23" i="106"/>
  <c r="R21" i="106"/>
  <c r="R19" i="106"/>
  <c r="S17" i="106"/>
  <c r="T10" i="106"/>
  <c r="P90" i="106" l="1"/>
  <c r="P101" i="106"/>
  <c r="P100" i="106"/>
  <c r="P89" i="106"/>
  <c r="Q68" i="106"/>
  <c r="Q82" i="106" s="1"/>
  <c r="R23" i="106"/>
  <c r="U10" i="106"/>
  <c r="T17" i="106"/>
  <c r="S19" i="106"/>
  <c r="S21" i="106"/>
  <c r="Q101" i="106" l="1"/>
  <c r="Q90" i="106"/>
  <c r="Q100" i="106"/>
  <c r="Q89" i="106"/>
  <c r="R68" i="106"/>
  <c r="R82" i="106" s="1"/>
  <c r="S23" i="106"/>
  <c r="T21" i="106"/>
  <c r="T19" i="106"/>
  <c r="U17" i="106"/>
  <c r="V10" i="106"/>
  <c r="R90" i="106" l="1"/>
  <c r="R101" i="106"/>
  <c r="R89" i="106"/>
  <c r="R100" i="106"/>
  <c r="T23" i="106"/>
  <c r="T68" i="106" s="1"/>
  <c r="T82" i="106" s="1"/>
  <c r="S68" i="106"/>
  <c r="S82" i="106" s="1"/>
  <c r="U21" i="106"/>
  <c r="U19" i="106"/>
  <c r="W10" i="106"/>
  <c r="W17" i="106" s="1"/>
  <c r="V17" i="106"/>
  <c r="S90" i="106" l="1"/>
  <c r="S101" i="106"/>
  <c r="T101" i="106"/>
  <c r="T90" i="106"/>
  <c r="S100" i="106"/>
  <c r="S89" i="106"/>
  <c r="T100" i="106"/>
  <c r="T89" i="106"/>
  <c r="U23" i="106"/>
  <c r="V21" i="106"/>
  <c r="V19" i="106"/>
  <c r="W21" i="106"/>
  <c r="W19" i="106"/>
  <c r="G63" i="16"/>
  <c r="L54" i="16"/>
  <c r="L60" i="16"/>
  <c r="U68" i="106" l="1"/>
  <c r="U82" i="106" s="1"/>
  <c r="W23" i="106"/>
  <c r="V23" i="106"/>
  <c r="G66" i="16"/>
  <c r="G51" i="3" s="1"/>
  <c r="G52" i="3" s="1"/>
  <c r="L65" i="16"/>
  <c r="L61" i="16"/>
  <c r="L58" i="16"/>
  <c r="J63" i="16"/>
  <c r="L55" i="16"/>
  <c r="L57" i="16"/>
  <c r="L64" i="16"/>
  <c r="L62" i="16"/>
  <c r="L59" i="16"/>
  <c r="L56" i="16"/>
  <c r="F63" i="16"/>
  <c r="I63" i="16"/>
  <c r="H63" i="16"/>
  <c r="K63" i="16"/>
  <c r="D27" i="121" l="1"/>
  <c r="D29" i="121"/>
  <c r="U90" i="106"/>
  <c r="U101" i="106"/>
  <c r="U100" i="106"/>
  <c r="U89" i="106"/>
  <c r="V68" i="106"/>
  <c r="V82" i="106" s="1"/>
  <c r="W68" i="106"/>
  <c r="K66" i="16"/>
  <c r="K51" i="3" s="1"/>
  <c r="K52" i="3" s="1"/>
  <c r="I66" i="16"/>
  <c r="I51" i="3" s="1"/>
  <c r="I52" i="3" s="1"/>
  <c r="F66" i="16"/>
  <c r="F51" i="3" s="1"/>
  <c r="F52" i="3" s="1"/>
  <c r="J66" i="16"/>
  <c r="J51" i="3" s="1"/>
  <c r="J52" i="3" s="1"/>
  <c r="D66" i="16"/>
  <c r="D51" i="3" s="1"/>
  <c r="D52" i="3" s="1"/>
  <c r="L63" i="16"/>
  <c r="F47" i="12"/>
  <c r="H66" i="16"/>
  <c r="H51" i="3" s="1"/>
  <c r="H52" i="3" s="1"/>
  <c r="D26" i="121" l="1"/>
  <c r="L52" i="3"/>
  <c r="V101" i="106"/>
  <c r="V90" i="106"/>
  <c r="W82" i="106"/>
  <c r="V89" i="106"/>
  <c r="V100" i="106"/>
  <c r="L66" i="16"/>
  <c r="X5" i="3" l="1"/>
  <c r="D6" i="121" s="1"/>
  <c r="M137" i="104"/>
  <c r="N137" i="104" s="1"/>
  <c r="AJ8" i="104" s="1"/>
  <c r="D17" i="121" s="1"/>
  <c r="W101" i="106"/>
  <c r="AB9" i="106" s="1" a="1"/>
  <c r="AB9" i="106" s="1"/>
  <c r="D37" i="121" s="1"/>
  <c r="W90" i="106"/>
  <c r="D30" i="121"/>
  <c r="W100" i="106"/>
  <c r="W89" i="106"/>
  <c r="D22" i="121" l="1"/>
  <c r="D24"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P51" authorId="0" shapeId="0" xr:uid="{00000000-0006-0000-1800-000001000000}">
      <text>
        <r>
          <rPr>
            <b/>
            <sz val="9"/>
            <color indexed="81"/>
            <rFont val="Tahoma"/>
            <family val="2"/>
          </rPr>
          <t>Commerce</t>
        </r>
        <r>
          <rPr>
            <sz val="9"/>
            <color indexed="81"/>
            <rFont val="Tahoma"/>
            <family val="2"/>
          </rPr>
          <t xml:space="preserve">
(e.g. deferred, cash flow only)</t>
        </r>
      </text>
    </comment>
    <comment ref="P79" authorId="0" shapeId="0" xr:uid="{00000000-0006-0000-1800-000002000000}">
      <text>
        <r>
          <rPr>
            <b/>
            <sz val="9"/>
            <color indexed="81"/>
            <rFont val="Tahoma"/>
            <family val="2"/>
          </rPr>
          <t xml:space="preserve">Commerce
</t>
        </r>
        <r>
          <rPr>
            <sz val="9"/>
            <color indexed="81"/>
            <rFont val="Tahoma"/>
            <family val="2"/>
          </rPr>
          <t>(e.g. deferred, cash flow only)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5" authorId="0" shapeId="0" xr:uid="{00000000-0006-0000-1B00-000001000000}">
      <text>
        <r>
          <rPr>
            <b/>
            <sz val="9"/>
            <color indexed="81"/>
            <rFont val="Tahoma"/>
            <family val="2"/>
          </rPr>
          <t>ADA Note:</t>
        </r>
        <r>
          <rPr>
            <sz val="9"/>
            <color indexed="81"/>
            <rFont val="Tahoma"/>
            <family val="2"/>
          </rPr>
          <t xml:space="preserve">
All publicly funded projects must include at least 5% (Rounded up) Physical Disability and 2% (Rounded up) Sensory Disability units, regardless of whether Federal funding is included</t>
        </r>
      </text>
    </comment>
    <comment ref="I5" authorId="0" shapeId="0" xr:uid="{00000000-0006-0000-1B00-000002000000}">
      <text>
        <r>
          <rPr>
            <b/>
            <sz val="9"/>
            <color indexed="81"/>
            <rFont val="Tahoma"/>
            <family val="2"/>
          </rPr>
          <t>UA Note:</t>
        </r>
        <r>
          <rPr>
            <sz val="9"/>
            <color indexed="81"/>
            <rFont val="Tahoma"/>
            <family val="2"/>
          </rPr>
          <t xml:space="preserve">
Per </t>
        </r>
        <r>
          <rPr>
            <b/>
            <sz val="9"/>
            <color indexed="81"/>
            <rFont val="Tahoma"/>
            <family val="2"/>
          </rPr>
          <t>24 CFR § 982.604(b)</t>
        </r>
        <r>
          <rPr>
            <sz val="9"/>
            <color indexed="81"/>
            <rFont val="Tahoma"/>
            <family val="2"/>
          </rPr>
          <t>, the utility allowance for an SRO is 75% of the zero-bedroom (i.e., Studio) allowance</t>
        </r>
      </text>
    </comment>
    <comment ref="K5" authorId="0" shapeId="0" xr:uid="{00000000-0006-0000-1B00-000003000000}">
      <text>
        <r>
          <rPr>
            <b/>
            <sz val="9"/>
            <color indexed="81"/>
            <rFont val="Tahoma"/>
            <family val="2"/>
          </rPr>
          <t xml:space="preserve">Subsidy Note:
</t>
        </r>
        <r>
          <rPr>
            <sz val="9"/>
            <color indexed="81"/>
            <rFont val="Tahoma"/>
            <family val="2"/>
          </rPr>
          <t xml:space="preserve">Per </t>
        </r>
        <r>
          <rPr>
            <b/>
            <sz val="9"/>
            <color indexed="81"/>
            <rFont val="Tahoma"/>
            <family val="2"/>
          </rPr>
          <t>24 CFR § 982.604(a)</t>
        </r>
        <r>
          <rPr>
            <sz val="9"/>
            <color indexed="81"/>
            <rFont val="Tahoma"/>
            <family val="2"/>
          </rPr>
          <t>, the payment standard for an SRO is 75% of the zero-bedroom (i.e., Studio) payment standard</t>
        </r>
      </text>
    </comment>
    <comment ref="M5" authorId="0" shapeId="0" xr:uid="{00000000-0006-0000-1B00-000004000000}">
      <text>
        <r>
          <rPr>
            <b/>
            <sz val="9"/>
            <color indexed="81"/>
            <rFont val="Tahoma"/>
            <family val="2"/>
          </rPr>
          <t>Maximum Rent:</t>
        </r>
        <r>
          <rPr>
            <sz val="9"/>
            <color indexed="81"/>
            <rFont val="Tahoma"/>
            <family val="2"/>
          </rPr>
          <t xml:space="preserve">
This column is provided to allow comparison to the limits understood to be applicable for supported units. Values entered here are not included in subsequent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F42" authorId="0" shapeId="0" xr:uid="{00000000-0006-0000-1D00-000001000000}">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F44" authorId="0" shapeId="0" xr:uid="{00000000-0006-0000-1D00-000002000000}">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51" authorId="0" shapeId="0" xr:uid="{00000000-0006-0000-1D00-000003000000}">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E6" authorId="0" shapeId="0" xr:uid="{00000000-0006-0000-2300-000001000000}">
      <text>
        <r>
          <rPr>
            <b/>
            <sz val="9"/>
            <color indexed="81"/>
            <rFont val="Tahoma"/>
            <family val="2"/>
          </rPr>
          <t>Activity Type Abbreviations:</t>
        </r>
        <r>
          <rPr>
            <sz val="9"/>
            <color indexed="81"/>
            <rFont val="Tahoma"/>
            <family val="2"/>
          </rPr>
          <t xml:space="preserve">
NC = New Construction
R = Rehab
A = Acquisition</t>
        </r>
      </text>
    </comment>
    <comment ref="D25" authorId="0" shapeId="0" xr:uid="{00000000-0006-0000-2300-000002000000}">
      <text>
        <r>
          <rPr>
            <b/>
            <sz val="9"/>
            <color indexed="81"/>
            <rFont val="Tahoma"/>
            <family val="2"/>
          </rPr>
          <t>Project Type Abbreviations:</t>
        </r>
        <r>
          <rPr>
            <sz val="9"/>
            <color indexed="81"/>
            <rFont val="Tahoma"/>
            <family val="2"/>
          </rPr>
          <t xml:space="preserve">
MF = Multifamily (Rental)
SF = Single Family (Homeownership)</t>
        </r>
      </text>
    </comment>
    <comment ref="E25" authorId="0" shapeId="0" xr:uid="{00000000-0006-0000-2300-000003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D7" authorId="0" shapeId="0" xr:uid="{00000000-0006-0000-2400-000001000000}">
      <text>
        <r>
          <rPr>
            <b/>
            <sz val="9"/>
            <color indexed="81"/>
            <rFont val="Tahoma"/>
            <family val="2"/>
          </rPr>
          <t>Project Type Abbreviations:</t>
        </r>
        <r>
          <rPr>
            <sz val="9"/>
            <color indexed="81"/>
            <rFont val="Tahoma"/>
            <family val="2"/>
          </rPr>
          <t xml:space="preserve">
MF = Multifamily (Rental)
SF = Single Family (Homeownership)</t>
        </r>
      </text>
    </comment>
    <comment ref="E7" authorId="0" shapeId="0" xr:uid="{00000000-0006-0000-2400-000002000000}">
      <text>
        <r>
          <rPr>
            <b/>
            <sz val="9"/>
            <color indexed="81"/>
            <rFont val="Tahoma"/>
            <family val="2"/>
          </rPr>
          <t>Activity Type Abbreviations:</t>
        </r>
        <r>
          <rPr>
            <sz val="9"/>
            <color indexed="81"/>
            <rFont val="Tahoma"/>
            <family val="2"/>
          </rPr>
          <t xml:space="preserve">
NC = New Construction
R = Rehab
A = Acquisition Only</t>
        </r>
      </text>
    </comment>
    <comment ref="D26" authorId="0" shapeId="0" xr:uid="{00000000-0006-0000-2400-000003000000}">
      <text>
        <r>
          <rPr>
            <b/>
            <sz val="9"/>
            <color indexed="81"/>
            <rFont val="Tahoma"/>
            <family val="2"/>
          </rPr>
          <t>Project Type Abbreviations:</t>
        </r>
        <r>
          <rPr>
            <sz val="9"/>
            <color indexed="81"/>
            <rFont val="Tahoma"/>
            <family val="2"/>
          </rPr>
          <t xml:space="preserve">
MF = Multifamily (Rental)
SF = Single Family (Homeownership)</t>
        </r>
      </text>
    </comment>
    <comment ref="E26" authorId="0" shapeId="0" xr:uid="{00000000-0006-0000-2400-000004000000}">
      <text>
        <r>
          <rPr>
            <b/>
            <sz val="9"/>
            <color indexed="81"/>
            <rFont val="Tahoma"/>
            <family val="2"/>
          </rPr>
          <t>Activity Type Abbreviations:</t>
        </r>
        <r>
          <rPr>
            <sz val="9"/>
            <color indexed="81"/>
            <rFont val="Tahoma"/>
            <family val="2"/>
          </rPr>
          <t xml:space="preserve">
NC = New Construction
R = Rehab
A = Acquisition Only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H7" authorId="0" shapeId="0" xr:uid="{00000000-0006-0000-2500-000001000000}">
      <text>
        <r>
          <rPr>
            <b/>
            <sz val="9"/>
            <color indexed="81"/>
            <rFont val="Tahoma"/>
            <family val="2"/>
          </rPr>
          <t xml:space="preserve">End Date (Property Management):
</t>
        </r>
        <r>
          <rPr>
            <sz val="9"/>
            <color indexed="81"/>
            <rFont val="Tahoma"/>
            <family val="2"/>
          </rPr>
          <t xml:space="preserve">List "Current" if still managing this property
</t>
        </r>
      </text>
    </comment>
    <comment ref="I7" authorId="0" shapeId="0" xr:uid="{00000000-0006-0000-2500-000002000000}">
      <text>
        <r>
          <rPr>
            <b/>
            <sz val="9"/>
            <color indexed="81"/>
            <rFont val="Tahoma"/>
            <family val="2"/>
          </rPr>
          <t>Type of Financing:</t>
        </r>
        <r>
          <rPr>
            <sz val="9"/>
            <color indexed="81"/>
            <rFont val="Tahoma"/>
            <family val="2"/>
          </rPr>
          <t xml:space="preserve">
HUD, HTF, LIHTC,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<sst xmlns="http://schemas.openxmlformats.org/spreadsheetml/2006/main" count="1983" uniqueCount="1165">
  <si>
    <t>Project Name:</t>
  </si>
  <si>
    <t>Project Contact Person:</t>
  </si>
  <si>
    <t>Phone:</t>
  </si>
  <si>
    <t>Email:</t>
  </si>
  <si>
    <t>Development Consultant (if applicable):</t>
  </si>
  <si>
    <t>Firm:</t>
  </si>
  <si>
    <t>Consultant Name:</t>
  </si>
  <si>
    <t>Will the Development Consultant serve as the primary contact for the project?</t>
  </si>
  <si>
    <t>Project Location</t>
  </si>
  <si>
    <t>Primary Street Address:</t>
  </si>
  <si>
    <t>City:</t>
  </si>
  <si>
    <t>County:</t>
  </si>
  <si>
    <t>Zip:</t>
  </si>
  <si>
    <t>Legislative District:</t>
  </si>
  <si>
    <t>Congressional District:</t>
  </si>
  <si>
    <t>Census Tract:</t>
  </si>
  <si>
    <t>Latitude:</t>
  </si>
  <si>
    <t>Longitude:</t>
  </si>
  <si>
    <t>Tax Parcel ID#</t>
  </si>
  <si>
    <t>Acquisition</t>
  </si>
  <si>
    <t>Rehab</t>
  </si>
  <si>
    <t>New Construction</t>
  </si>
  <si>
    <t>Demolition/Redevelopment</t>
  </si>
  <si>
    <t>Adaptive Reuse</t>
  </si>
  <si>
    <t/>
  </si>
  <si>
    <t>Total Units in Project</t>
  </si>
  <si>
    <t>AMI 
Targets</t>
  </si>
  <si>
    <t>Beds</t>
  </si>
  <si>
    <t>SRO</t>
  </si>
  <si>
    <t>Studio</t>
  </si>
  <si>
    <t>Total Units</t>
  </si>
  <si>
    <t>Total Low-Income Units</t>
  </si>
  <si>
    <t>TOTAL UNITS</t>
  </si>
  <si>
    <t>Form 2A: Building Information</t>
  </si>
  <si>
    <t>Building Type</t>
  </si>
  <si>
    <t>Building Activity</t>
  </si>
  <si>
    <t>Year building received original Certificate of Occupancy</t>
  </si>
  <si>
    <t>Low-Income Units</t>
  </si>
  <si>
    <t>Market Rate Units</t>
  </si>
  <si>
    <t>Common Area Units</t>
  </si>
  <si>
    <t>Form 2B: Square Footage Details</t>
  </si>
  <si>
    <t>RESIDENTIAL</t>
  </si>
  <si>
    <t>NON-RESIDENTIAL</t>
  </si>
  <si>
    <t>TOTAL</t>
  </si>
  <si>
    <t># of Floors</t>
  </si>
  <si>
    <t># of floors</t>
  </si>
  <si>
    <t>Gross Square Footage</t>
  </si>
  <si>
    <t>Total Gross Square Footage</t>
  </si>
  <si>
    <t xml:space="preserve">Building # </t>
  </si>
  <si>
    <t xml:space="preserve"> Low-Income Units</t>
  </si>
  <si>
    <t>Common Area/ Manager Units</t>
  </si>
  <si>
    <t>Common Area for Residential Services</t>
  </si>
  <si>
    <t>Other Common Area</t>
  </si>
  <si>
    <t>Structured Residential Parking</t>
  </si>
  <si>
    <t>Total Residential Gross Square Footage</t>
  </si>
  <si>
    <t>Total:</t>
  </si>
  <si>
    <t>Form 3: Populations to be Served</t>
  </si>
  <si>
    <t>Population Type</t>
  </si>
  <si>
    <t>Homeless at Entry?</t>
  </si>
  <si>
    <t>Residency Type</t>
  </si>
  <si>
    <t>Unit 
or Bed</t>
  </si>
  <si>
    <t>Population Type Notes</t>
  </si>
  <si>
    <t>Form 4: Relocation Budget</t>
  </si>
  <si>
    <t>Activities</t>
  </si>
  <si>
    <t>Cost per Household/Business</t>
  </si>
  <si>
    <t>Number to be Assisted</t>
  </si>
  <si>
    <t>Budget</t>
  </si>
  <si>
    <t>Relocation rental/purchase assistance by size of unit to be replaced</t>
  </si>
  <si>
    <t>Temporary Moving Expenses</t>
  </si>
  <si>
    <t>Permanent Moving Expenses</t>
  </si>
  <si>
    <t>Replacement cost for business</t>
  </si>
  <si>
    <t>Advisory services</t>
  </si>
  <si>
    <t>Other Activities</t>
  </si>
  <si>
    <t>Total</t>
  </si>
  <si>
    <t>Form 5: Project Schedule</t>
  </si>
  <si>
    <t>Category</t>
  </si>
  <si>
    <t>Tasks</t>
  </si>
  <si>
    <t xml:space="preserve">Site Control </t>
  </si>
  <si>
    <t>Purchase and Sale Agreement / Option</t>
  </si>
  <si>
    <t>Site Control</t>
  </si>
  <si>
    <t>Maximum Extensions</t>
  </si>
  <si>
    <t>Closing</t>
  </si>
  <si>
    <r>
      <t>Feasibility/Due Diligence</t>
    </r>
    <r>
      <rPr>
        <i/>
        <sz val="10"/>
        <rFont val="Arial"/>
        <family val="2"/>
      </rPr>
      <t xml:space="preserve"> </t>
    </r>
  </si>
  <si>
    <t>Site survey</t>
  </si>
  <si>
    <t>Market study</t>
  </si>
  <si>
    <t>Phase I Environmental Assessment</t>
  </si>
  <si>
    <t>Phase 2 Environmental Assessment</t>
  </si>
  <si>
    <t>SEPA</t>
  </si>
  <si>
    <t>NEPA Clearance</t>
  </si>
  <si>
    <t>Choice Limiting Actions Clearance</t>
  </si>
  <si>
    <t xml:space="preserve">Capital needs assessment </t>
  </si>
  <si>
    <t>Neighborhood notification (if required)</t>
  </si>
  <si>
    <t>Relocation of existing tenants</t>
  </si>
  <si>
    <t>Relocation</t>
  </si>
  <si>
    <t>Planning and budget</t>
  </si>
  <si>
    <t>Initiation of negotiations</t>
  </si>
  <si>
    <t>GIN's delivered to tenants</t>
  </si>
  <si>
    <t>Advisory services to tenants</t>
  </si>
  <si>
    <t>Notice of Elgibility to tenants</t>
  </si>
  <si>
    <t>Notice of Non-displacement to tenants</t>
  </si>
  <si>
    <t>90 day notice to tenants</t>
  </si>
  <si>
    <t>Tenant move out</t>
  </si>
  <si>
    <t xml:space="preserve">Financing </t>
  </si>
  <si>
    <t>Appraisal</t>
  </si>
  <si>
    <t>Financing</t>
  </si>
  <si>
    <t>Financial underwriting</t>
  </si>
  <si>
    <t>Application for funding (specify source):</t>
  </si>
  <si>
    <t>Construction cost estimate</t>
  </si>
  <si>
    <t>Lender selection</t>
  </si>
  <si>
    <t>Award date for funding source (specify):</t>
  </si>
  <si>
    <t>Capital Finance Closing</t>
  </si>
  <si>
    <t xml:space="preserve">Design/Permitting </t>
  </si>
  <si>
    <t>Preliminary drawings completed</t>
  </si>
  <si>
    <t>Zoning approval</t>
  </si>
  <si>
    <t>Site plan approval</t>
  </si>
  <si>
    <t>Building permit application submitted</t>
  </si>
  <si>
    <t>Building permits issued</t>
  </si>
  <si>
    <t>Submit Evergreen Project Plan</t>
  </si>
  <si>
    <t>Final  Plans and Specs Completed</t>
  </si>
  <si>
    <t xml:space="preserve">Construction </t>
  </si>
  <si>
    <t>Selection of general contractor</t>
  </si>
  <si>
    <t>Issued certificate of occupancy</t>
  </si>
  <si>
    <t xml:space="preserve">Occupancy </t>
  </si>
  <si>
    <t>Selection of management entity</t>
  </si>
  <si>
    <t>Selection of service providers</t>
  </si>
  <si>
    <t>Begin lease-up</t>
  </si>
  <si>
    <t>100% lease-up</t>
  </si>
  <si>
    <t>Placed in service - 1st Building</t>
  </si>
  <si>
    <t>Placed in service - Last Building</t>
  </si>
  <si>
    <t>Evergreen Sustainable Development Standard Occupancy Manual Approval</t>
  </si>
  <si>
    <t>Form 6A: Development Budgets</t>
  </si>
  <si>
    <t>Date of Budget</t>
  </si>
  <si>
    <t>% Total Project Cost</t>
  </si>
  <si>
    <t>Total Project Cost</t>
  </si>
  <si>
    <t>R  E  S  I  D  E  N  T  I  A  L</t>
  </si>
  <si>
    <t>Residential total</t>
  </si>
  <si>
    <t>Acquisition Costs:</t>
  </si>
  <si>
    <t>Land</t>
  </si>
  <si>
    <t>Existing Structures</t>
  </si>
  <si>
    <t>Liens</t>
  </si>
  <si>
    <t>Closing, Title &amp; Recording Costs</t>
  </si>
  <si>
    <t>Extension payment</t>
  </si>
  <si>
    <t>SUBTOTAL</t>
  </si>
  <si>
    <t>Construction:</t>
  </si>
  <si>
    <t>Demolition</t>
  </si>
  <si>
    <t>New Building</t>
  </si>
  <si>
    <t>Rehabilitation</t>
  </si>
  <si>
    <t>Contractor Profit</t>
  </si>
  <si>
    <t>Contractor Overhead</t>
  </si>
  <si>
    <t xml:space="preserve">New Construction Contingency   </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</si>
  <si>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</si>
  <si>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</si>
  <si>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</si>
  <si>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</si>
  <si>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</si>
  <si>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</si>
  <si>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</si>
  <si>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</si>
  <si>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</si>
  <si>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</si>
  <si>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</si>
  <si>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</si>
  <si>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</si>
  <si>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</si>
  <si>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</si>
  <si>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</si>
  <si>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</si>
  <si>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</si>
  <si>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</si>
  <si>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</si>
  <si>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</si>
  <si>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</si>
  <si>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</si>
  <si>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</si>
  <si>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</si>
  <si>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</si>
  <si>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</si>
  <si>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</si>
  <si>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</si>
  <si>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</si>
  <si>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</si>
  <si>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</si>
  <si>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</si>
  <si>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</si>
  <si>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</si>
  <si>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</si>
  <si>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</si>
  <si>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</si>
  <si>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</si>
  <si>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</si>
  <si>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</si>
  <si>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</si>
  <si>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</si>
  <si>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</si>
  <si>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</si>
  <si>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</si>
  <si>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</si>
  <si>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</si>
  <si>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</si>
  <si>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</si>
  <si>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</si>
  <si>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t>Marketing/Leasing Expenses</t>
  </si>
  <si>
    <t>Carrying Costs at Rent up/ Lease Up Reserve</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</si>
  <si>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</si>
  <si>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</si>
  <si>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</si>
  <si>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</si>
  <si>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</si>
  <si>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</si>
  <si>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</si>
  <si>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</si>
  <si>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</si>
  <si>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Residential Total</t>
  </si>
  <si>
    <t>Other</t>
  </si>
  <si>
    <t>Other Construction Costs</t>
  </si>
  <si>
    <t>Other Reserves</t>
  </si>
  <si>
    <t>Form 6C: LIHTC Budget (Basis Calculation)</t>
  </si>
  <si>
    <t>Total Residential Project Cost</t>
  </si>
  <si>
    <t>Eligible Basis</t>
  </si>
  <si>
    <t>New Construction/ Rehab</t>
  </si>
  <si>
    <t>Environmental Abatement (Building)</t>
  </si>
  <si>
    <t>Environmental Abatement (Land)</t>
  </si>
  <si>
    <t>Project Management / Dev Consultant Fees</t>
  </si>
  <si>
    <t>TOTALS:</t>
  </si>
  <si>
    <t>130% Eligible Basis "Boost"</t>
  </si>
  <si>
    <t>Is project located in a DDA, QCT, an eligible Rural Area as defined in LIHTC Policies or has it been approved for the 130% basis boost by the Commission?</t>
  </si>
  <si>
    <t>Eligible Basis Credit Calculation</t>
  </si>
  <si>
    <t>Total Eligible Basis</t>
  </si>
  <si>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</si>
  <si>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</si>
  <si>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</si>
  <si>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</si>
  <si>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</si>
  <si>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QCT, Rural Area or Commission Approved Adjustment (100% or 130%)</t>
  </si>
  <si>
    <t>* Applicable Fraction (lesser of Project's Unit Fraction or Floor Space Fraction)</t>
  </si>
  <si>
    <t>Qualified Basis</t>
  </si>
  <si>
    <t>* Applicable Tax Credit Percentage</t>
  </si>
  <si>
    <t>Maximum Annual Credit Amount based on Qualified Basis</t>
  </si>
  <si>
    <t>Equity Gap Calculation</t>
  </si>
  <si>
    <t>Equity Gap</t>
  </si>
  <si>
    <t>Divided by 10 Years</t>
  </si>
  <si>
    <t>Maximum Annual Credit Amount based on Equity Gap</t>
  </si>
  <si>
    <t>Maximum Annual Credit Per Low-Income Housing Unit</t>
  </si>
  <si>
    <t>Maximum Annual Credit Requested</t>
  </si>
  <si>
    <t>Fee</t>
  </si>
  <si>
    <t>Qty</t>
  </si>
  <si>
    <t>Unit Price</t>
  </si>
  <si>
    <t>Comments</t>
  </si>
  <si>
    <t>Pre-entitlement</t>
  </si>
  <si>
    <t>Department Reviews</t>
  </si>
  <si>
    <t>Entitlement</t>
  </si>
  <si>
    <t xml:space="preserve">Site Plan </t>
  </si>
  <si>
    <t>Transportation/Engrg</t>
  </si>
  <si>
    <t>Geologic/Hazard</t>
  </si>
  <si>
    <t>Tree Removal</t>
  </si>
  <si>
    <t>Clear and Grade</t>
  </si>
  <si>
    <t>Site Inspections</t>
  </si>
  <si>
    <t>Building Permit</t>
  </si>
  <si>
    <t>Building</t>
  </si>
  <si>
    <t>Mechanical</t>
  </si>
  <si>
    <t>Plumbing</t>
  </si>
  <si>
    <t>Fire - Technical</t>
  </si>
  <si>
    <t>Fire - Alarm</t>
  </si>
  <si>
    <t>Fire - Sprinkler</t>
  </si>
  <si>
    <t>Electrical</t>
  </si>
  <si>
    <t>Inspections</t>
  </si>
  <si>
    <t>Hook Ups</t>
  </si>
  <si>
    <t>Sewer and Side Sewer</t>
  </si>
  <si>
    <t>Water Meter Charge</t>
  </si>
  <si>
    <t>Capital Facilities Charge</t>
  </si>
  <si>
    <t>Impact Fees</t>
  </si>
  <si>
    <t>Fire</t>
  </si>
  <si>
    <t>Parks</t>
  </si>
  <si>
    <t>Schools</t>
  </si>
  <si>
    <t>Source</t>
  </si>
  <si>
    <t>Proposed Amount</t>
  </si>
  <si>
    <t>Committed Amount</t>
  </si>
  <si>
    <t>Interest Rate</t>
  </si>
  <si>
    <t>Amortization Period</t>
  </si>
  <si>
    <t>Source of Repayment</t>
  </si>
  <si>
    <t xml:space="preserve">Subtotals </t>
  </si>
  <si>
    <t>Permanent Financing - Residential</t>
  </si>
  <si>
    <t>Public / Private</t>
  </si>
  <si>
    <t>Application Date</t>
  </si>
  <si>
    <t>(Projected) Award Date</t>
  </si>
  <si>
    <t xml:space="preserve"> Loan Term</t>
  </si>
  <si>
    <t>Subtotal</t>
  </si>
  <si>
    <t>Total Residential Sources</t>
  </si>
  <si>
    <t>Permanent Financing - Non-Residential</t>
  </si>
  <si>
    <t>Total Non Residential Sources</t>
  </si>
  <si>
    <t>% of Median 
Income Served</t>
  </si>
  <si>
    <t>Tenant - Paid Monthly Rent</t>
  </si>
  <si>
    <t>Sum of Tenant - Paid Rent and Utilities</t>
  </si>
  <si>
    <t>PHA / HUD / USDA Subsidy Payment</t>
  </si>
  <si>
    <t>Gross Monthly Rent</t>
  </si>
  <si>
    <t>Annual Gross Tenant Paid Rental 
Income</t>
  </si>
  <si>
    <t>Annual Gross Rental Subsidy Income</t>
  </si>
  <si>
    <t xml:space="preserve">Annual Gross Rental Income </t>
  </si>
  <si>
    <t>CAUs / Managers</t>
  </si>
  <si>
    <t>Proposed 
Funding</t>
  </si>
  <si>
    <t>Committed/ 
Conditional Funding</t>
  </si>
  <si>
    <t>Total 
Funding</t>
  </si>
  <si>
    <t>Length of Commitment</t>
  </si>
  <si>
    <t>ANNUAL OPERATING SUBSIDY SOURCES (Do Not Include Service or Rent Subsidy Dollars Here)</t>
  </si>
  <si>
    <t>Name of agency that employs this person</t>
  </si>
  <si>
    <t>% of time this person will work on this project</t>
  </si>
  <si>
    <t>Total cost for this person on this project</t>
  </si>
  <si>
    <t>Benefit Amount</t>
  </si>
  <si>
    <t>Total Operating Personnel Expenses</t>
  </si>
  <si>
    <t>Service Personnel Expenses for First Year of Project</t>
  </si>
  <si>
    <t>Total Project Cost for this  person</t>
  </si>
  <si>
    <t>Service Sources</t>
  </si>
  <si>
    <t>Project Cash Flow</t>
  </si>
  <si>
    <t>Total Service Personnel Expenses</t>
  </si>
  <si>
    <t>Local Travel/Mileage</t>
  </si>
  <si>
    <t>Supplies</t>
  </si>
  <si>
    <t>Telecommunications/Computers</t>
  </si>
  <si>
    <t>Printing/Duplication</t>
  </si>
  <si>
    <t>Pro Forma Date</t>
  </si>
  <si>
    <t>REVENUES</t>
  </si>
  <si>
    <t>Year 1</t>
  </si>
  <si>
    <t>Year 2</t>
  </si>
  <si>
    <t>Year 3</t>
  </si>
  <si>
    <t>Year 4</t>
  </si>
  <si>
    <t>Year 5</t>
  </si>
  <si>
    <t>Year 6</t>
  </si>
  <si>
    <t>Year 7</t>
  </si>
  <si>
    <t xml:space="preserve">Residential Income </t>
  </si>
  <si>
    <t>Escalator</t>
  </si>
  <si>
    <t>Total Residential Income</t>
  </si>
  <si>
    <t>=</t>
  </si>
  <si>
    <t>Total Non-Residential Income</t>
  </si>
  <si>
    <t>TOTAL PROJECT INCOME</t>
  </si>
  <si>
    <t>Annual %</t>
  </si>
  <si>
    <t>Less Annual Residential Vacancy</t>
  </si>
  <si>
    <t xml:space="preserve">Less Annual Non-Residential Vacancy </t>
  </si>
  <si>
    <t>EFFECTIVE GROSS INCOME (EGI)</t>
  </si>
  <si>
    <t xml:space="preserve">Operating Expenses- </t>
  </si>
  <si>
    <t>Expenses Per Unit (Y1)</t>
  </si>
  <si>
    <t>Management - On-site</t>
  </si>
  <si>
    <t>Management - Off-site</t>
  </si>
  <si>
    <t>Accounting</t>
  </si>
  <si>
    <t>Legal Services</t>
  </si>
  <si>
    <t>Insurance</t>
  </si>
  <si>
    <t>Real Estate Taxes</t>
  </si>
  <si>
    <t>Marketing</t>
  </si>
  <si>
    <t>Security</t>
  </si>
  <si>
    <t xml:space="preserve">Maintenance and janitorial </t>
  </si>
  <si>
    <t>Decorating/Turnover</t>
  </si>
  <si>
    <t>Contract Repairs</t>
  </si>
  <si>
    <t>Landscaping</t>
  </si>
  <si>
    <t>Pest Control</t>
  </si>
  <si>
    <t>Fire Safety</t>
  </si>
  <si>
    <t>Elevator</t>
  </si>
  <si>
    <t>Water &amp; Sewer</t>
  </si>
  <si>
    <t>Garbage Removal</t>
  </si>
  <si>
    <t>Electric</t>
  </si>
  <si>
    <t>Oil/Gas/Other</t>
  </si>
  <si>
    <t>Telephone</t>
  </si>
  <si>
    <t>Total Residential Operating Expenses</t>
  </si>
  <si>
    <t>Replacement Reserve</t>
  </si>
  <si>
    <t>Operating Reserve</t>
  </si>
  <si>
    <t>Total Reserves</t>
  </si>
  <si>
    <t>Non-Residential Expenses</t>
  </si>
  <si>
    <t>TOTAL PROJECT EXPENSES</t>
  </si>
  <si>
    <t>DEBT SERVICE</t>
  </si>
  <si>
    <t>Hard Debt</t>
  </si>
  <si>
    <t>Loan Amount</t>
  </si>
  <si>
    <t>Lender 1</t>
  </si>
  <si>
    <t>Lender 2</t>
  </si>
  <si>
    <t>Total Hard Debt Service</t>
  </si>
  <si>
    <t>Soft Debt</t>
  </si>
  <si>
    <t>Lender 4</t>
  </si>
  <si>
    <t>Lender 5</t>
  </si>
  <si>
    <t>Lender 6</t>
  </si>
  <si>
    <t>Year 8</t>
  </si>
  <si>
    <t>Year 9</t>
  </si>
  <si>
    <t>Year 10</t>
  </si>
  <si>
    <t>Year 11</t>
  </si>
  <si>
    <t>Year 12</t>
  </si>
  <si>
    <t>Year 13</t>
  </si>
  <si>
    <t>Year 14</t>
  </si>
  <si>
    <t>Year 15</t>
  </si>
  <si>
    <t>Other:</t>
  </si>
  <si>
    <t>Vacancy Rates and Inflation Factors</t>
  </si>
  <si>
    <t xml:space="preserve">Operating Expense Estimates </t>
  </si>
  <si>
    <t xml:space="preserve">Reserves- </t>
  </si>
  <si>
    <t>Form 9A: Project Team</t>
  </si>
  <si>
    <t>Firm Name:</t>
  </si>
  <si>
    <t>Address:</t>
  </si>
  <si>
    <t xml:space="preserve">State: </t>
  </si>
  <si>
    <t>Zip Code:</t>
  </si>
  <si>
    <t>Federal Tax ID #</t>
  </si>
  <si>
    <t>Unified Business Identifier</t>
  </si>
  <si>
    <t>Fax:</t>
  </si>
  <si>
    <t>Contact Person and Title:</t>
  </si>
  <si>
    <t>Development Consultant</t>
  </si>
  <si>
    <t>Project Attorney</t>
  </si>
  <si>
    <t>Market Study Firm</t>
  </si>
  <si>
    <t>Property Management Firm</t>
  </si>
  <si>
    <t>General Contractor</t>
  </si>
  <si>
    <t>Evergreen Coordinator</t>
  </si>
  <si>
    <t>Property Seller/Lessor</t>
  </si>
  <si>
    <t>Form 9B: Identity of Interest Matrix</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</si>
  <si>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</si>
  <si>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</si>
  <si>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</si>
  <si>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</si>
  <si>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</si>
  <si>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</si>
  <si>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</si>
  <si>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</si>
  <si>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</si>
  <si>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</si>
  <si>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</si>
  <si>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</si>
  <si>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</si>
  <si>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</si>
  <si>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</si>
  <si>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</si>
  <si>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</si>
  <si>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</si>
  <si>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</si>
  <si>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</si>
  <si>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</si>
  <si>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</si>
  <si>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</si>
  <si>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</si>
  <si>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</si>
  <si>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</si>
  <si>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</si>
  <si>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Explanation of identified Identities of Interest:</t>
  </si>
  <si>
    <t>Project Type</t>
  </si>
  <si>
    <t>Activity Type</t>
  </si>
  <si>
    <t>Role (owner, developer, etc.)</t>
  </si>
  <si>
    <t>City and State</t>
  </si>
  <si>
    <t>Date Development Activities Began</t>
  </si>
  <si>
    <t>Placed in Service Date</t>
  </si>
  <si>
    <t>Type of Financing (HTF, HUD, etc.)</t>
  </si>
  <si>
    <t>Developer Consultant Name:</t>
  </si>
  <si>
    <t xml:space="preserve">Development Consultant Pipeline </t>
  </si>
  <si>
    <t>Management Company:</t>
  </si>
  <si>
    <t>Population Served</t>
  </si>
  <si>
    <t>Effective Date of Mangement Contract</t>
  </si>
  <si>
    <t>Project Activity (check all that apply)</t>
  </si>
  <si>
    <t>Avg Sq Ft</t>
  </si>
  <si>
    <t>Building ID#/Name</t>
  </si>
  <si>
    <t>Seasonal/Migrant Farmworkers</t>
  </si>
  <si>
    <t>Date Completed or Expected Complete</t>
  </si>
  <si>
    <t>Carrying Costs at Rent up/Lease Up Reserve</t>
  </si>
  <si>
    <t>New Construction Contingency</t>
  </si>
  <si>
    <t>non-residential total</t>
  </si>
  <si>
    <t>New Construction / Rehab</t>
  </si>
  <si>
    <r>
      <t xml:space="preserve">Total Maximum Annual Credit Amount based on Qualified Basis </t>
    </r>
    <r>
      <rPr>
        <b/>
        <sz val="8"/>
        <color indexed="8"/>
        <rFont val="Calibri"/>
        <family val="2"/>
        <scheme val="minor"/>
      </rPr>
      <t>(Acquisition and Rehab/NC Credit)</t>
    </r>
  </si>
  <si>
    <t>Repayment Structure</t>
  </si>
  <si>
    <t>Loan 
Term</t>
  </si>
  <si>
    <t>Notes</t>
  </si>
  <si>
    <t>Other (identify and include cost estimate for each)</t>
  </si>
  <si>
    <t># Units</t>
  </si>
  <si>
    <t>End Date</t>
  </si>
  <si>
    <t>Type of Financing</t>
  </si>
  <si>
    <t>Projected PIS Date</t>
  </si>
  <si>
    <t>General</t>
  </si>
  <si>
    <t>Individuals</t>
  </si>
  <si>
    <t>Chronic Mental Illness</t>
  </si>
  <si>
    <t>HIV/AIDS</t>
  </si>
  <si>
    <t>Domestic Violence</t>
  </si>
  <si>
    <t>Youth Under 18</t>
  </si>
  <si>
    <t>Young Adults 18-24</t>
  </si>
  <si>
    <t>Veteran</t>
  </si>
  <si>
    <t>Senior</t>
  </si>
  <si>
    <t>Frail Elderly</t>
  </si>
  <si>
    <t>Farmworkers</t>
  </si>
  <si>
    <r>
      <t xml:space="preserve">Total Residential Project Costs </t>
    </r>
    <r>
      <rPr>
        <i/>
        <sz val="8"/>
        <color indexed="8"/>
        <rFont val="Calibri"/>
        <family val="2"/>
        <scheme val="minor"/>
      </rPr>
      <t>(from Form 6A)</t>
    </r>
  </si>
  <si>
    <t>Grant</t>
  </si>
  <si>
    <t>Avg Unit Square Footage</t>
  </si>
  <si>
    <t>Form 9A: Project Team (Page 2)</t>
  </si>
  <si>
    <t>Wastewater</t>
  </si>
  <si>
    <t>Water District</t>
  </si>
  <si>
    <t>Select…</t>
  </si>
  <si>
    <t>Form 6B: Development Budget Details</t>
  </si>
  <si>
    <t>Form 8B: Operating, Service and Rent Subsidy Sources</t>
  </si>
  <si>
    <t>Form 9D: Project Development Consultant Experience</t>
  </si>
  <si>
    <t>Form 9E: Project Property Management Firm Experience</t>
  </si>
  <si>
    <t>Multiple Special Needs (describe below)</t>
  </si>
  <si>
    <t>Form 8A: Proposed Rents and AMIs Served</t>
  </si>
  <si>
    <t>n/a</t>
  </si>
  <si>
    <t>Additional Comments:</t>
  </si>
  <si>
    <t>Loan</t>
  </si>
  <si>
    <t>Grant/
 Loan</t>
  </si>
  <si>
    <t>Select...</t>
  </si>
  <si>
    <t>Select..</t>
  </si>
  <si>
    <t>Households/Families with Children</t>
  </si>
  <si>
    <t>Other Low Income (describe below)</t>
  </si>
  <si>
    <t>Other Special Needs (describe below)</t>
  </si>
  <si>
    <t>Yes_or_No</t>
  </si>
  <si>
    <t>Yes</t>
  </si>
  <si>
    <t>No</t>
  </si>
  <si>
    <t>Res_Type</t>
  </si>
  <si>
    <t>Shelter</t>
  </si>
  <si>
    <t>Transitional</t>
  </si>
  <si>
    <t>Permanent Supportive</t>
  </si>
  <si>
    <t>Units_or_Beds</t>
  </si>
  <si>
    <t>Units</t>
  </si>
  <si>
    <t>Grant_or_Loan</t>
  </si>
  <si>
    <t>Public_or_Private</t>
  </si>
  <si>
    <t>Public</t>
  </si>
  <si>
    <t>Private</t>
  </si>
  <si>
    <t>1 BR</t>
  </si>
  <si>
    <t>2 BR</t>
  </si>
  <si>
    <t>3 BR</t>
  </si>
  <si>
    <t>4 BR</t>
  </si>
  <si>
    <t>5+ BR</t>
  </si>
  <si>
    <t>AMIs</t>
  </si>
  <si>
    <t>ResOrNonRes</t>
  </si>
  <si>
    <t>Residential</t>
  </si>
  <si>
    <t>Non-Residential</t>
  </si>
  <si>
    <t>X</t>
  </si>
  <si>
    <t>Enable</t>
  </si>
  <si>
    <t>Shelter/Open-floor</t>
  </si>
  <si>
    <t>Townhouse/Duplex</t>
  </si>
  <si>
    <t>Walk-Up (≤3 Floors no elevator)</t>
  </si>
  <si>
    <t>Low-Rise (2-3 floors w elevator)</t>
  </si>
  <si>
    <t>Mid-Rise (4-6 floors w elevator)</t>
  </si>
  <si>
    <t>High Rise (7+ floors)</t>
  </si>
  <si>
    <t>Mobile Home Pad</t>
  </si>
  <si>
    <t>Single-Family Detached</t>
  </si>
  <si>
    <t>Building_Type</t>
  </si>
  <si>
    <t>Activity_Type</t>
  </si>
  <si>
    <t>Building Address 
(Street)</t>
  </si>
  <si>
    <t>Building Address
(City)</t>
  </si>
  <si>
    <t>Qty.</t>
  </si>
  <si>
    <t>Summary of Units</t>
  </si>
  <si>
    <t>Units_and_Beds</t>
  </si>
  <si>
    <t>Non_LIH_Units</t>
  </si>
  <si>
    <t>Market Rate</t>
  </si>
  <si>
    <t>Total
Units</t>
  </si>
  <si>
    <t>Other Sources:</t>
  </si>
  <si>
    <t>Project_Status</t>
  </si>
  <si>
    <t>Predevelopment</t>
  </si>
  <si>
    <t>Under Construction</t>
  </si>
  <si>
    <t>Stalled</t>
  </si>
  <si>
    <t>Lease Up</t>
  </si>
  <si>
    <t>Project Status</t>
  </si>
  <si>
    <t>On Time,
On Budget?</t>
  </si>
  <si>
    <t>Project_Type</t>
  </si>
  <si>
    <t>Act_Typ</t>
  </si>
  <si>
    <t>NC</t>
  </si>
  <si>
    <t>R</t>
  </si>
  <si>
    <t>A</t>
  </si>
  <si>
    <t>On Time, 
On Budget?</t>
  </si>
  <si>
    <t>Projected Placed in Service Date</t>
  </si>
  <si>
    <t>Yes, No</t>
  </si>
  <si>
    <t>OnTime_OnBudget</t>
  </si>
  <si>
    <t>Yes, Yes</t>
  </si>
  <si>
    <t>No, Yes</t>
  </si>
  <si>
    <t>No, No</t>
  </si>
  <si>
    <t>Federal</t>
  </si>
  <si>
    <t>State</t>
  </si>
  <si>
    <t>City</t>
  </si>
  <si>
    <t>County</t>
  </si>
  <si>
    <t>Sponsor</t>
  </si>
  <si>
    <t>Bank</t>
  </si>
  <si>
    <t>Public Housing Authority</t>
  </si>
  <si>
    <t>Fund_Source</t>
  </si>
  <si>
    <t>Job Title</t>
  </si>
  <si>
    <t>Operating Personnel Expenses for First Year of Project</t>
  </si>
  <si>
    <t>On Site</t>
  </si>
  <si>
    <t>Off Site</t>
  </si>
  <si>
    <t>OnSite_OffSite</t>
  </si>
  <si>
    <t>On Site or
Off Site?</t>
  </si>
  <si>
    <t>Residential Source Name</t>
  </si>
  <si>
    <t>Non Residential Source Name</t>
  </si>
  <si>
    <t>Residential Source Type</t>
  </si>
  <si>
    <t>Bridge Source Type</t>
  </si>
  <si>
    <t>Non Residential Source Type</t>
  </si>
  <si>
    <t>Total Capital Sources</t>
  </si>
  <si>
    <t>Developer</t>
  </si>
  <si>
    <t xml:space="preserve">    -----------</t>
  </si>
  <si>
    <t>Notes / Status</t>
  </si>
  <si>
    <t>Total Soft Debt Service</t>
  </si>
  <si>
    <t>Overall Debt Coverage Ratio</t>
  </si>
  <si>
    <t>Overall Cash Flow</t>
  </si>
  <si>
    <t>Cash Flow</t>
  </si>
  <si>
    <t xml:space="preserve">Form </t>
  </si>
  <si>
    <t>Issue</t>
  </si>
  <si>
    <t>6A</t>
  </si>
  <si>
    <t>Service Funding Starts</t>
  </si>
  <si>
    <t>Funding for services awarded</t>
  </si>
  <si>
    <t>Application for Service funding</t>
  </si>
  <si>
    <t>Permanent Financing Conversion</t>
  </si>
  <si>
    <t>Begin Construction</t>
  </si>
  <si>
    <t>NonRes_FundSource</t>
  </si>
  <si>
    <t>Unit Type</t>
  </si>
  <si>
    <t>Yes_No_Either</t>
  </si>
  <si>
    <t>Either</t>
  </si>
  <si>
    <t>State - Housing Trust Fund</t>
  </si>
  <si>
    <t>State - other</t>
  </si>
  <si>
    <t>Subtotal: Onsite</t>
  </si>
  <si>
    <t>Subtotal: Off Site</t>
  </si>
  <si>
    <t>Client Assistance Costs</t>
  </si>
  <si>
    <t>Equipment</t>
  </si>
  <si>
    <t>Project Administrative Costs</t>
  </si>
  <si>
    <t>Form 8C: Personnel (Service and Operating) and Non-Personnel Expenses</t>
  </si>
  <si>
    <t>.</t>
  </si>
  <si>
    <t>Partial</t>
  </si>
  <si>
    <t>Yes_No_Partial</t>
  </si>
  <si>
    <t>Form 1: Project Summary</t>
  </si>
  <si>
    <t>G_or_L</t>
  </si>
  <si>
    <t>Non-Recoverable</t>
  </si>
  <si>
    <t>Recoverable</t>
  </si>
  <si>
    <t>Lump-Sum</t>
  </si>
  <si>
    <t>Deferred</t>
  </si>
  <si>
    <t>Forgivable</t>
  </si>
  <si>
    <t>Amortizing</t>
  </si>
  <si>
    <t>Debt Type</t>
  </si>
  <si>
    <t>Funding Type</t>
  </si>
  <si>
    <t>Loan Term</t>
  </si>
  <si>
    <t>Hard</t>
  </si>
  <si>
    <t>Soft</t>
  </si>
  <si>
    <t>Debt_Type</t>
  </si>
  <si>
    <t>Non-Personnel Service Expenses for First Year of Project</t>
  </si>
  <si>
    <t>Total Service Non-Personnel Expenses</t>
  </si>
  <si>
    <t>Gross Annual Operating Subsidy</t>
  </si>
  <si>
    <t>Gross Annual Services Funding</t>
  </si>
  <si>
    <t>Gross Annual Rent Subsidy</t>
  </si>
  <si>
    <t>Divided by Tax Credit Factor (based on projected market pricing)</t>
  </si>
  <si>
    <t>Form 8D: Operating Pro Forma</t>
  </si>
  <si>
    <t>Form 8E: Operating Pro Forma Details</t>
  </si>
  <si>
    <t>Relo_Units</t>
  </si>
  <si>
    <t>Benefit Percent</t>
  </si>
  <si>
    <t>Benefit Fund Type</t>
  </si>
  <si>
    <t>Actual</t>
  </si>
  <si>
    <t>Actual_or_Percent</t>
  </si>
  <si>
    <t>Percent</t>
  </si>
  <si>
    <t>Tenant - Paid Utilities (Utility Allowance)</t>
  </si>
  <si>
    <t>Expected Placed-In-Service Date (MM/DD/YYYY)</t>
  </si>
  <si>
    <t>NET OPERATING INCOME</t>
  </si>
  <si>
    <t>Ownership Entity for Completed Project</t>
  </si>
  <si>
    <t>Entity Name:</t>
  </si>
  <si>
    <t>Tax Credits - 9%</t>
  </si>
  <si>
    <t>Tax Credits - 4%</t>
  </si>
  <si>
    <t>Tax Credits - Historic Rehab</t>
  </si>
  <si>
    <t>Total Low Income Populaton Units</t>
  </si>
  <si>
    <t>Lender 3</t>
  </si>
  <si>
    <t>Lender 7</t>
  </si>
  <si>
    <t>GSE</t>
  </si>
  <si>
    <t xml:space="preserve">Tax Credits - Historic Rehab </t>
  </si>
  <si>
    <t xml:space="preserve">Tax Credits - New Market </t>
  </si>
  <si>
    <t>Number of Low Income Housing Units (from Form 2A)</t>
  </si>
  <si>
    <t>Total Partnership and Management Costs</t>
  </si>
  <si>
    <t>Partnership and 
Asset Management Costs-</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</si>
  <si>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</si>
  <si>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</si>
  <si>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</si>
  <si>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</si>
  <si>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</si>
  <si>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</si>
  <si>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</si>
  <si>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</si>
  <si>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</si>
  <si>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</si>
  <si>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</si>
  <si>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</si>
  <si>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</si>
  <si>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</si>
  <si>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</si>
  <si>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</si>
  <si>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</si>
  <si>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</si>
  <si>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</si>
  <si>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</si>
  <si>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</si>
  <si>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</si>
  <si>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</si>
  <si>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</si>
  <si>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</si>
  <si>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</si>
  <si>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</si>
  <si>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</si>
  <si>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</si>
  <si>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</si>
  <si>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</si>
  <si>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</si>
  <si>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</si>
  <si>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</si>
  <si>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</si>
  <si>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</si>
  <si>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</si>
  <si>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</si>
  <si>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CF_Construction_Loan_Fees__c</t>
  </si>
  <si>
    <t>CF_Construction_Loan_Expense__c</t>
  </si>
  <si>
    <t>CF_Construction_Loan_Legal__c</t>
  </si>
  <si>
    <t>CF_Construction_Period_Interest__c</t>
  </si>
  <si>
    <t>CF_Lease_up_Period_Interest__c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</si>
  <si>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</si>
  <si>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</si>
  <si>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</si>
  <si>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</si>
  <si>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</si>
  <si>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</si>
  <si>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</si>
  <si>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</si>
  <si>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</si>
  <si>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</si>
  <si>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</si>
  <si>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</si>
  <si>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</si>
  <si>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</si>
  <si>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</si>
  <si>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</si>
  <si>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</si>
  <si>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</si>
  <si>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</si>
  <si>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</si>
  <si>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ODC_Marketing_Leasing_Expenses__c</t>
  </si>
  <si>
    <t>ODC_Carrying_Costs_at_Rent_up_Reserve__c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</si>
  <si>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</si>
  <si>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</si>
  <si>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</si>
  <si>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</si>
  <si>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</si>
  <si>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</si>
  <si>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</si>
  <si>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</si>
  <si>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</si>
  <si>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</si>
  <si>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</si>
  <si>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</si>
  <si>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</si>
  <si>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</si>
  <si>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</si>
  <si>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</si>
  <si>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</si>
  <si>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</si>
  <si>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</si>
  <si>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</si>
  <si>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</si>
  <si>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</si>
  <si>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</si>
  <si>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</si>
  <si>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</si>
  <si>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</si>
  <si>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</si>
  <si>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</si>
  <si>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</si>
  <si>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</si>
  <si>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</si>
  <si>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</si>
  <si>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</si>
  <si>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</si>
  <si>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</si>
  <si>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</si>
  <si>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</si>
  <si>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</si>
  <si>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</si>
  <si>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</si>
  <si>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</si>
  <si>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</si>
  <si>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</si>
  <si>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</si>
  <si>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</si>
  <si>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</si>
  <si>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</si>
  <si>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</si>
  <si>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</si>
  <si>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</si>
  <si>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</si>
  <si>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</si>
  <si>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</si>
  <si>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</si>
  <si>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</si>
  <si>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</si>
  <si>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</si>
  <si>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</si>
  <si>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</si>
  <si>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</si>
  <si>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</si>
  <si>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</si>
  <si>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</si>
  <si>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</si>
  <si>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</si>
  <si>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</si>
  <si>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</si>
  <si>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</si>
  <si>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</si>
  <si>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</si>
  <si>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</si>
  <si>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</si>
  <si>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</si>
  <si>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</si>
  <si>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</si>
  <si>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</si>
  <si>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</si>
  <si>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</si>
  <si>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</si>
  <si>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</si>
  <si>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</si>
  <si>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</si>
  <si>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</si>
  <si>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</si>
  <si>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</si>
  <si>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</si>
  <si>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</si>
  <si>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</si>
  <si>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C_EBA_Site_Work_Infrastructure__c</t>
  </si>
  <si>
    <t>C_EBNCR_Site_Work_Infrastructure__c</t>
  </si>
  <si>
    <t>Behavioral Illness</t>
  </si>
  <si>
    <r>
      <t>3</t>
    </r>
    <r>
      <rPr>
        <vertAlign val="superscript"/>
        <sz val="8"/>
        <rFont val="Verdana"/>
        <family val="2"/>
      </rPr>
      <t>rd</t>
    </r>
    <r>
      <rPr>
        <sz val="8"/>
        <rFont val="Verdana"/>
        <family val="2"/>
      </rPr>
      <t xml:space="preserve"> Party Certification of final development cost</t>
    </r>
  </si>
  <si>
    <t>Form 6D: LIHTC Calculation</t>
  </si>
  <si>
    <t>Less Total Non-LIHTC Residential Sources</t>
  </si>
  <si>
    <t>RESIDENT SERVICES</t>
  </si>
  <si>
    <t>Subsidy Shortfall</t>
  </si>
  <si>
    <t xml:space="preserve"> (EGI - Total Expenses)</t>
  </si>
  <si>
    <t>OPERATING EXPENSES</t>
  </si>
  <si>
    <t>OTHER EXPENSES</t>
  </si>
  <si>
    <t>TOTAL DEBT SERVICE</t>
  </si>
  <si>
    <t>Non-LIH Units</t>
  </si>
  <si>
    <t>ANNUAL RENT SUBSIDY (Do Not Include Operating or Service Funding Sources Here)</t>
  </si>
  <si>
    <t>PHA/HUD/USDA Rent Subsidy</t>
  </si>
  <si>
    <t>Non- PHA/HUD/USDA Rent Subsidy</t>
  </si>
  <si>
    <t># Accessible Units</t>
  </si>
  <si>
    <t># Units Accessable</t>
  </si>
  <si>
    <t>Schematic Design Completed</t>
  </si>
  <si>
    <t>Design Development Completed</t>
  </si>
  <si>
    <t>Construction Documents Completed</t>
  </si>
  <si>
    <t>Investor Selected</t>
  </si>
  <si>
    <t>Award date for Service Funding/Commitment</t>
  </si>
  <si>
    <t>Final Equity Pay-In (LIHTC projects)</t>
  </si>
  <si>
    <t>Qualified Occupancy</t>
  </si>
  <si>
    <t>Projected First LIHTC Year start</t>
  </si>
  <si>
    <t>Service Provider Organization</t>
  </si>
  <si>
    <t>Rental</t>
  </si>
  <si>
    <t>Home Ownership</t>
  </si>
  <si>
    <t>NC+R</t>
  </si>
  <si>
    <t>A+R</t>
  </si>
  <si>
    <t>Project Completed</t>
  </si>
  <si>
    <t>Project Currently Being Developed</t>
  </si>
  <si>
    <t xml:space="preserve"> Project</t>
  </si>
  <si>
    <t>Form 8D: Operating Pro Forma, Page 2</t>
  </si>
  <si>
    <t>Other Residential</t>
  </si>
  <si>
    <t>Business</t>
  </si>
  <si>
    <t>Management - On-site (Form 8C)</t>
  </si>
  <si>
    <t>Management - Off-site (Form 8C)</t>
  </si>
  <si>
    <t>Gross Tenant Paid Rental Income (Form 8A)</t>
  </si>
  <si>
    <t>Gross Rental Subsidy Income (Form 8B)</t>
  </si>
  <si>
    <t>Gross Annual Operating Subsidy Sources (Form 8B)</t>
  </si>
  <si>
    <t>Services Funding Subsidy (Form 8B)</t>
  </si>
  <si>
    <t>Service Expenses (Form 8C)</t>
  </si>
  <si>
    <t>Services Funding - from Cash Flow (Form 8C)</t>
  </si>
  <si>
    <t>Hard Debt Coverage Ratio</t>
  </si>
  <si>
    <t>Funds Available for Debt Service</t>
  </si>
  <si>
    <t>Maximum Allowed Rent + UAs for AMI</t>
  </si>
  <si>
    <t>Substance Use Disorder</t>
  </si>
  <si>
    <t>Source Name</t>
  </si>
  <si>
    <t>Amount</t>
  </si>
  <si>
    <t>Evergreen Advocate</t>
  </si>
  <si>
    <t>Name and Title:</t>
  </si>
  <si>
    <t>n/a - Not Started</t>
  </si>
  <si>
    <t>OnTime_OnBudget2</t>
  </si>
  <si>
    <t>In the space below, provide detail on the indicated Other Activities.</t>
  </si>
  <si>
    <t>Carrying Costs at Rent up / Lease Up Reserve</t>
  </si>
  <si>
    <t>Form 6E: Fee Schedule</t>
  </si>
  <si>
    <t>Full-time Annual Salary of an FTE in this position</t>
  </si>
  <si>
    <t>Operating Sources</t>
  </si>
  <si>
    <t>Staff Title</t>
  </si>
  <si>
    <t>Please explain how you arrived at the vacancy and inflation factors used in the Operating Pro Forma.</t>
  </si>
  <si>
    <t>Form 7: Financing Sources</t>
  </si>
  <si>
    <t>Intellectual/Developmental Disabled</t>
  </si>
  <si>
    <t>Physically Disabled</t>
  </si>
  <si>
    <t>ANNUAL SERVICE SUBSIDY SOURCES (Do Not Include Operating or Rent Subsidy Dollars Here)</t>
  </si>
  <si>
    <t>Gross Rental PHA/HUD/USDA Subsidy (Form 8B)</t>
  </si>
  <si>
    <t>..</t>
  </si>
  <si>
    <t>Multiple</t>
  </si>
  <si>
    <t>Enter Project Name on Form 1</t>
  </si>
  <si>
    <t>Enter Site 1 Name on Form 1</t>
  </si>
  <si>
    <t>Enter Site 2 Name on Form 1</t>
  </si>
  <si>
    <t>Enter Site 3 Name on Form 1</t>
  </si>
  <si>
    <t>2A</t>
  </si>
  <si>
    <t>WARNING: Unit Mix Does Not Match Form 8A</t>
  </si>
  <si>
    <t>WARNING: Total Units Does Not Match Form 1</t>
  </si>
  <si>
    <t>2B</t>
  </si>
  <si>
    <t>WARNING: Square footage needed for Low Income Units</t>
  </si>
  <si>
    <t>WARNING: Square footage needed for Common Area/Manager Units</t>
  </si>
  <si>
    <t>WARNING: Square footage needed for Market Rate Units</t>
  </si>
  <si>
    <t>WARNING: Total Low Income Units does not match Form 2A</t>
  </si>
  <si>
    <t>Complete Form 4</t>
  </si>
  <si>
    <t>Complete Form 6E</t>
  </si>
  <si>
    <t>WARNING: Residential sources discrepancy between Form 6A and Form 7A greater than $10</t>
  </si>
  <si>
    <t>WARNING: Non-Residential sources discrepancy between Form 6A and Form 7A greater than $10</t>
  </si>
  <si>
    <t>6D</t>
  </si>
  <si>
    <t>Expected LIHTC Equity - ENTER ON FORM 7</t>
  </si>
  <si>
    <t>Expected LIHTC Equity</t>
  </si>
  <si>
    <t>6E</t>
  </si>
  <si>
    <t>7B</t>
  </si>
  <si>
    <t>8A</t>
  </si>
  <si>
    <t>WARNING: Total Number of Low Income Units does not match Form 2A</t>
  </si>
  <si>
    <t>WARNING: Total Number of Market Rate Units does not match Form 2A</t>
  </si>
  <si>
    <t>WARNING: Total Units does not match Form 1</t>
  </si>
  <si>
    <t>Enter PHA/HUD/USDA Detail on Form 8B</t>
  </si>
  <si>
    <t>8B</t>
  </si>
  <si>
    <t>8C</t>
  </si>
  <si>
    <t>WARNING - Costs Exceed Listed Funding</t>
  </si>
  <si>
    <t>Costs Are Covered By Listed Funding</t>
  </si>
  <si>
    <t>WARNING - Service Personnel Costs Exceed Listed Funding</t>
  </si>
  <si>
    <t>Service Personnel Costs Are Covered By Listed Funding</t>
  </si>
  <si>
    <t>WARNING - Non-Personnel Service Costs Exceed Listed Funding</t>
  </si>
  <si>
    <t>Non-Personnel Service Costs Are Covered By Listed Funding</t>
  </si>
  <si>
    <t>8E</t>
  </si>
  <si>
    <t>9A</t>
  </si>
  <si>
    <t>Enter Contact Name on Form 1</t>
  </si>
  <si>
    <t>Enter Phone Number on Form 1</t>
  </si>
  <si>
    <t>Enter Email Address on Form 1</t>
  </si>
  <si>
    <t>Enter Firm Name on Form 1, if applicable</t>
  </si>
  <si>
    <t>9D</t>
  </si>
  <si>
    <t>Enter Development Consultant Firm Name on Form 1</t>
  </si>
  <si>
    <t>9E</t>
  </si>
  <si>
    <t>Enter Property Management Firm Name on Form 9A</t>
  </si>
  <si>
    <t>Remaining</t>
  </si>
  <si>
    <t>Eligible Basis Community Facilities</t>
  </si>
  <si>
    <t>Community Facility Eligible Basis</t>
  </si>
  <si>
    <t>Source &lt; Uses</t>
  </si>
  <si>
    <t>Source &gt; Uses</t>
  </si>
  <si>
    <t>Source = Uses</t>
  </si>
  <si>
    <t>6C</t>
  </si>
  <si>
    <t>Enter Item on Form 6A</t>
  </si>
  <si>
    <t>7A</t>
  </si>
  <si>
    <t>WARNING: Overall sources discrepancy between Form 6A and Form 7A greater than $10</t>
  </si>
  <si>
    <t>WARNING: Total Number of CAUs/Manager Units does not match Form 2A</t>
  </si>
  <si>
    <t>Cost listed on Form 8D. Please provide detail here. (Overwrite this text with your answer)</t>
  </si>
  <si>
    <t>Enter Organization Name on Form 1</t>
  </si>
  <si>
    <t>Grant, Recoverable</t>
  </si>
  <si>
    <t>PDBF_Other__c</t>
  </si>
  <si>
    <t>CF_Other__c</t>
  </si>
  <si>
    <t>ODC_3rd_Party_Cert__c</t>
  </si>
  <si>
    <t>ODC_Other__c</t>
  </si>
  <si>
    <t>BECF_Community_Facility__c</t>
  </si>
  <si>
    <t>BRCI_Other__c</t>
  </si>
  <si>
    <t>ODC_EBA_3rd_Party_Cert__c</t>
  </si>
  <si>
    <t>BECF_EBA_Community_Facility__c</t>
  </si>
  <si>
    <t>ODC_EBNCR_3rd_Party_Cert__c</t>
  </si>
  <si>
    <t>BECF_EBNCR_Community_Facility__c</t>
  </si>
  <si>
    <t>Maximum Annual Credit Per Low-Income Unit Limit (use latest Exhibit J values from LIHTC website)</t>
  </si>
  <si>
    <t>Population_Types</t>
  </si>
  <si>
    <t>Support Type</t>
  </si>
  <si>
    <t>Sppt_Type</t>
  </si>
  <si>
    <t>Supported Living</t>
  </si>
  <si>
    <t>Projects incorporating more than one Site must submit a multiple-Site set of Forms, which are available upon request. Please submit your request to htfapp@commerce.wa.gov</t>
  </si>
  <si>
    <t>Tax-Exempt Bond Amount (full amount of the bonds at closing)</t>
  </si>
  <si>
    <t>Percentage of aggregate basis financed with Tax-Exempt Bonds</t>
  </si>
  <si>
    <t>Divided by Total aggregate basis of the Building(s) and Land:</t>
  </si>
  <si>
    <t>Community Based Organization</t>
  </si>
  <si>
    <t>Permanent</t>
  </si>
  <si>
    <t>Contract Execution date for funding source (specify):</t>
  </si>
  <si>
    <r>
      <t xml:space="preserve">Eligible Basis Community Facilities </t>
    </r>
    <r>
      <rPr>
        <i/>
        <sz val="8"/>
        <color rgb="FFFF0000"/>
        <rFont val="Verdana"/>
        <family val="2"/>
      </rPr>
      <t>NOTE: includes both Residential and NonResidential</t>
    </r>
  </si>
  <si>
    <t>Less common area/amenity optionally rentable to tenants for a fee (e.g., garages, carports, storage, laundry room, washer/dryer, etc.)</t>
  </si>
  <si>
    <t>Maximum Credit per Low-Income Housing Unit Calculation (9% LIHTC only)</t>
  </si>
  <si>
    <t>ODC_EBA_Other__c</t>
  </si>
  <si>
    <t>BRCI_EBA_Issuer_Fees_Related_Expenses__c</t>
  </si>
  <si>
    <t xml:space="preserve">	BRCI_EBA_Bond_Counsel__c</t>
  </si>
  <si>
    <t xml:space="preserve">	BRCI_EBA_Trustee_Fees_Expenses__c</t>
  </si>
  <si>
    <t xml:space="preserve">	BRCI_EBA_Underwriter_Fees_Counsel__c</t>
  </si>
  <si>
    <t>BRCI_EBA_Plmnt_Agent_Fees_Counsel__c</t>
  </si>
  <si>
    <t>BRCI_EBA_Brwers_Counsel_Bond_Rltd__c</t>
  </si>
  <si>
    <t>BRCI_EBA_Rating_Agency__c</t>
  </si>
  <si>
    <t>BRCI_EBA_Other__c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</si>
  <si>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</si>
  <si>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</si>
  <si>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</si>
  <si>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</si>
  <si>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</si>
  <si>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</si>
  <si>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</si>
  <si>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</si>
  <si>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Form 8A</t>
  </si>
  <si>
    <t>Form 2A</t>
  </si>
  <si>
    <t>LI Units</t>
  </si>
  <si>
    <t>CAUs</t>
  </si>
  <si>
    <t>MR Units</t>
  </si>
  <si>
    <t>Form 1</t>
  </si>
  <si>
    <t># "False"</t>
  </si>
  <si>
    <t>Form 7A</t>
  </si>
  <si>
    <t>Total Res Srces</t>
  </si>
  <si>
    <t>Total Nonres Srcs</t>
  </si>
  <si>
    <t>Δ</t>
  </si>
  <si>
    <t>Form 6A</t>
  </si>
  <si>
    <t>TPC</t>
  </si>
  <si>
    <t>Ensure that the total of the Permits, Fees &amp; Hookups (Cell J96) and Impact/Mitigation Fees (Cell J97) on Form 6A matches the total here.</t>
  </si>
  <si>
    <t>Total Res Costs</t>
  </si>
  <si>
    <t>Total Nonres Costs</t>
  </si>
  <si>
    <t>Total Dev Cost</t>
  </si>
  <si>
    <t>CAUs/Mgrs</t>
  </si>
  <si>
    <t>MR</t>
  </si>
  <si>
    <t>Form 8B</t>
  </si>
  <si>
    <t>PHA/HUD/USDA Sub</t>
  </si>
  <si>
    <t>Messages</t>
  </si>
  <si>
    <t>↓</t>
  </si>
  <si>
    <t>↑</t>
  </si>
  <si>
    <t>→</t>
  </si>
  <si>
    <t>←</t>
  </si>
  <si>
    <t>Enter Ownership Entity Name on Form 1, if applicable</t>
  </si>
  <si>
    <t>ED/CEO/etc. Title</t>
  </si>
  <si>
    <t>Organization Leader</t>
  </si>
  <si>
    <t>Name</t>
  </si>
  <si>
    <t>Project Contact</t>
  </si>
  <si>
    <t>Contact Title</t>
  </si>
  <si>
    <t>WARNING: Discrepancy in Total PHA/HUD/USDA Subsidy between Form 8A and Form 8B greater than $10</t>
  </si>
  <si>
    <t>2a</t>
  </si>
  <si>
    <t>2b</t>
  </si>
  <si>
    <t>6a</t>
  </si>
  <si>
    <t>6e</t>
  </si>
  <si>
    <t>8a</t>
  </si>
  <si>
    <t>8b</t>
  </si>
  <si>
    <t>8c</t>
  </si>
  <si>
    <t>WARNING: Sources less Uses should balance to zero</t>
  </si>
  <si>
    <t>WARNING: Discrepancy between Form 4 and 6A greater than $10</t>
  </si>
  <si>
    <t>WARNING: Be Sure to include total Relocation costs on Form 6A</t>
  </si>
  <si>
    <t>WARNING: Relocation Costs discrepancy between Form 4 and Form 6A greater than $10</t>
  </si>
  <si>
    <t>WARNING: Permit/Impact Fees discrepancy between Form 6A and Form 6E greater than $10</t>
  </si>
  <si>
    <t>Form 4</t>
  </si>
  <si>
    <t>Total Relo Costs</t>
  </si>
  <si>
    <t>Form 6E</t>
  </si>
  <si>
    <t>Total Fees</t>
  </si>
  <si>
    <t>#</t>
  </si>
  <si>
    <t xml:space="preserve">Explanation 
</t>
  </si>
  <si>
    <t>WARNING: Discrepancy in Non-Cash Flow Operating Subsidy between Form 8B and Form 8C greater than $10</t>
  </si>
  <si>
    <t>WARNING: Discrepancy in Non-Cash Flow Services Subsidy between Form 8B and Form 8C greater than $10</t>
  </si>
  <si>
    <t>WARNING: Total Costs discrepancy between Form 6A and Form 7B greater than $10</t>
  </si>
  <si>
    <t>WARNING: Total Permanent Sources discrepancy between Form 7A and Form 7B greater than $10</t>
  </si>
  <si>
    <t>Validations Checklist</t>
  </si>
  <si>
    <t>select…</t>
  </si>
  <si>
    <t>Unrestricted Market Rents</t>
  </si>
  <si>
    <t>% Difference to Market Rent</t>
  </si>
  <si>
    <t>8D</t>
  </si>
  <si>
    <t>8d</t>
  </si>
  <si>
    <t>WARNING - project Cash Flow is negative in at least one year. Please provide an explanation in the Additional Comments box</t>
  </si>
  <si>
    <t>Construction Period Financing</t>
  </si>
  <si>
    <t>Source Type</t>
  </si>
  <si>
    <t>Total Construction Financing</t>
  </si>
  <si>
    <t>Acquisition and/or Predevelopment Financing</t>
  </si>
  <si>
    <t>total Acquisition/Predevelopment Financing</t>
  </si>
  <si>
    <t>Project Applicant:</t>
  </si>
  <si>
    <t>Applicant Organization:</t>
  </si>
  <si>
    <t>Form 9C: Project Applicant Experience</t>
  </si>
  <si>
    <t>Applicant History</t>
  </si>
  <si>
    <t xml:space="preserve">Applicant Pipeline </t>
  </si>
  <si>
    <t>Project Applicant</t>
  </si>
  <si>
    <t xml:space="preserve">Tax Credit Type </t>
  </si>
  <si>
    <t>Commitment Start</t>
  </si>
  <si>
    <t>Commitment Start Date</t>
  </si>
  <si>
    <t>Commitment End Date</t>
  </si>
  <si>
    <t>Total Sites in Project</t>
  </si>
  <si>
    <t>Funding__c</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</si>
  <si>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</si>
  <si>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</si>
  <si>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</si>
  <si>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</si>
  <si>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</si>
  <si>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</si>
  <si>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</si>
  <si>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</si>
  <si>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</si>
  <si>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EBCC_Less_Common_Area_Acq__c</t>
  </si>
  <si>
    <t>EBCC_Applicable_Fraction_Acq__c</t>
  </si>
  <si>
    <t>EBCC_Applicable_Pct_Acq__c</t>
  </si>
  <si>
    <t>EBCC_Less_NonQual_RNC__c</t>
  </si>
  <si>
    <t>EBCC_Less_Costs_NonQual_Units_RNC__c</t>
  </si>
  <si>
    <t>EBCC_Less_Historic_Rehab_RNC__c</t>
  </si>
  <si>
    <t>EBCC_Less_Common_Area_RNC__c</t>
  </si>
  <si>
    <t>EBCC_Applicable_Fraction_RNC__c</t>
  </si>
  <si>
    <t>EBCC_Applicable_Pct_RNC__c</t>
  </si>
  <si>
    <t>EGC_Equity_Gap__c</t>
  </si>
  <si>
    <t>Equity_Gap__c</t>
  </si>
  <si>
    <t>Nbr_of_LIH_Units__c</t>
  </si>
  <si>
    <t>CY_Max_Ann_Crdt_per_LIH_Unit_Limit__c</t>
  </si>
  <si>
    <t>CY_Avail_per_cap_Credit_Amt1__c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</si>
  <si>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</si>
  <si>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</si>
  <si>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</si>
  <si>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</si>
  <si>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</si>
  <si>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</si>
  <si>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</si>
  <si>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</si>
  <si>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</si>
  <si>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</si>
  <si>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</si>
  <si>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</si>
  <si>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Residential_Sources__c</t>
  </si>
  <si>
    <t>Committed_Amount__c</t>
  </si>
  <si>
    <t>Interest_Rate__c</t>
  </si>
  <si>
    <t>Loan_Term__c</t>
  </si>
  <si>
    <t>Amortization_Period__c</t>
  </si>
  <si>
    <t>Repayment_Structure__c</t>
  </si>
  <si>
    <t>Unit_Mix_Pct_Median_Income__c</t>
  </si>
  <si>
    <t>Unit_Mix_Nbr_of_Units__c</t>
  </si>
  <si>
    <t>Unit_Mix_Nbr_of_Bedrooms__c</t>
  </si>
  <si>
    <t>Monthly_Rents_Market_Rent_Mkt_Study__c</t>
  </si>
  <si>
    <t>Monthly_Rents_LY_Max_TC_Rents__c</t>
  </si>
  <si>
    <t>Montly_Rents_Utility_Allowance__c</t>
  </si>
  <si>
    <t>Monthly_Rents_Achievable_Restricted__c</t>
  </si>
  <si>
    <t>Pro_Forma_Gross_Annual_Rental_Income__c</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</si>
  <si>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</si>
  <si>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</si>
  <si>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</si>
  <si>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</si>
  <si>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</si>
  <si>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</si>
  <si>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</si>
  <si>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</si>
  <si>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</si>
  <si>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</si>
  <si>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</si>
  <si>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</si>
  <si>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</si>
  <si>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</si>
  <si>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</si>
  <si>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</si>
  <si>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</si>
  <si>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</si>
  <si>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</si>
  <si>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='8D'!D86</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</si>
  <si>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</si>
  <si>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</si>
  <si>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</si>
  <si>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</si>
  <si>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</si>
  <si>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</si>
  <si>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</si>
  <si>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</si>
  <si>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</si>
  <si>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</si>
  <si>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</si>
  <si>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</si>
  <si>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</si>
  <si>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</si>
  <si>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</si>
  <si>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</si>
  <si>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</si>
  <si>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OE_Fire_Safety__c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</si>
  <si>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</si>
  <si>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</si>
  <si>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</si>
  <si>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</si>
  <si>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</si>
  <si>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</si>
  <si>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</si>
  <si>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</si>
  <si>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</si>
  <si>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</si>
  <si>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</si>
  <si>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</si>
  <si>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Debt_Service_SoftDebt_Lender_1__c</t>
  </si>
  <si>
    <t>Debt_Service_SoftDebt_Lender_2__c</t>
  </si>
  <si>
    <t>Debt_Service_SoftDebt_Lender_3__c</t>
  </si>
  <si>
    <t>Year 01</t>
  </si>
  <si>
    <t>Year 02</t>
  </si>
  <si>
    <t>Year 03</t>
  </si>
  <si>
    <t>Year 04</t>
  </si>
  <si>
    <t>Year 05</t>
  </si>
  <si>
    <t>Year 06</t>
  </si>
  <si>
    <t>Year 07</t>
  </si>
  <si>
    <t>Year 08</t>
  </si>
  <si>
    <t>Year 09</t>
  </si>
  <si>
    <t>Low-Income Housing Tax Credit 25% Test (only required for Bond/Tax Credit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</si>
</sst>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quot;$&quot;#,##0"/>
    <numFmt numFmtId="167" formatCode="_(&quot;$&quot;* #,##0.00_);_(&quot;$&quot;* \(#,##0.00\);_(&quot;$&quot;* &quot;-&quot;_);_(@_)"/>
    <numFmt numFmtId="168" formatCode="0;\-0;;@"/>
    <numFmt numFmtId="169" formatCode="#,##0.000_);\(#,##0.000\)"/>
    <numFmt numFmtId="170" formatCode="0.000"/>
    <numFmt numFmtId="171" formatCode="_(&quot;$&quot;* #,##0_);_(&quot;$&quot;* \(#,##0\);_(&quot;$&quot;* &quot;-&quot;??_);_(@_)"/>
    <numFmt numFmtId="172" formatCode="_(&quot;$&quot;* #,##0.0_);_(&quot;$&quot;* \(#,##0.0\);_(&quot;$&quot;* &quot;-&quot;_);_(@_)"/>
    <numFmt numFmtId="173" formatCode="&quot;$&quot;#,##0.00"/>
  </numFmts>
  <fonts count="8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i/>
      <sz val="10"/>
      <name val="Arial"/>
      <family val="2"/>
    </font>
    <font>
      <b/>
      <sz val="10"/>
      <name val="Arial"/>
      <family val="2"/>
    </font>
    <font>
      <b/>
      <sz val="9"/>
      <name val="Arial"/>
      <family val="2"/>
    </font>
    <font>
      <sz val="9"/>
      <name val="Arial"/>
      <family val="2"/>
    </font>
    <font>
      <b/>
      <sz val="8"/>
      <name val="Arial"/>
      <family val="2"/>
    </font>
    <font>
      <b/>
      <sz val="10"/>
      <color indexed="8"/>
      <name val="Arial"/>
      <family val="2"/>
    </font>
    <font>
      <sz val="8"/>
      <name val="Times New Roman"/>
      <family val="1"/>
    </font>
    <font>
      <sz val="8"/>
      <name val="Arial"/>
      <family val="2"/>
    </font>
    <font>
      <sz val="11"/>
      <name val="Calibri"/>
      <family val="2"/>
      <scheme val="minor"/>
    </font>
    <font>
      <sz val="10"/>
      <name val="Calibri"/>
      <family val="2"/>
      <scheme val="minor"/>
    </font>
    <font>
      <b/>
      <sz val="11"/>
      <name val="Calibri"/>
      <family val="2"/>
      <scheme val="minor"/>
    </font>
    <font>
      <b/>
      <sz val="12"/>
      <name val="Calibri"/>
      <family val="2"/>
      <scheme val="minor"/>
    </font>
    <font>
      <b/>
      <i/>
      <sz val="10"/>
      <name val="Calibri"/>
      <family val="2"/>
      <scheme val="minor"/>
    </font>
    <font>
      <b/>
      <sz val="10"/>
      <name val="Calibri"/>
      <family val="2"/>
      <scheme val="minor"/>
    </font>
    <font>
      <b/>
      <sz val="14"/>
      <name val="Calibri"/>
      <family val="2"/>
      <scheme val="minor"/>
    </font>
    <font>
      <b/>
      <sz val="10"/>
      <color rgb="FFFF0000"/>
      <name val="Arial"/>
      <family val="2"/>
    </font>
    <font>
      <sz val="8"/>
      <name val="Calibri"/>
      <family val="2"/>
      <scheme val="minor"/>
    </font>
    <font>
      <sz val="10"/>
      <color theme="1"/>
      <name val="Calibri"/>
      <family val="2"/>
      <scheme val="minor"/>
    </font>
    <font>
      <sz val="8"/>
      <name val="Verdana"/>
      <family val="2"/>
    </font>
    <font>
      <b/>
      <sz val="12"/>
      <name val="Verdana"/>
      <family val="2"/>
    </font>
    <font>
      <b/>
      <sz val="8"/>
      <name val="Verdana"/>
      <family val="2"/>
    </font>
    <font>
      <b/>
      <sz val="10"/>
      <name val="Verdana"/>
      <family val="2"/>
    </font>
    <font>
      <b/>
      <sz val="8"/>
      <color indexed="60"/>
      <name val="Verdana"/>
      <family val="2"/>
    </font>
    <font>
      <b/>
      <i/>
      <sz val="8"/>
      <name val="Verdana"/>
      <family val="2"/>
    </font>
    <font>
      <b/>
      <sz val="8"/>
      <color rgb="FFFF0000"/>
      <name val="Verdana"/>
      <family val="2"/>
    </font>
    <font>
      <sz val="10"/>
      <name val="Verdana"/>
      <family val="2"/>
    </font>
    <font>
      <i/>
      <sz val="8"/>
      <name val="Verdana"/>
      <family val="2"/>
    </font>
    <font>
      <b/>
      <sz val="8"/>
      <name val="Calibri"/>
      <family val="2"/>
      <scheme val="minor"/>
    </font>
    <font>
      <b/>
      <sz val="8"/>
      <color rgb="FFFF0000"/>
      <name val="Calibri"/>
      <family val="2"/>
      <scheme val="minor"/>
    </font>
    <font>
      <b/>
      <sz val="12"/>
      <color rgb="FFFF0000"/>
      <name val="Arial"/>
      <family val="2"/>
    </font>
    <font>
      <b/>
      <i/>
      <sz val="9"/>
      <name val="Calibri"/>
      <family val="2"/>
      <scheme val="minor"/>
    </font>
    <font>
      <b/>
      <sz val="14"/>
      <color indexed="8"/>
      <name val="Calibri"/>
      <family val="2"/>
      <scheme val="minor"/>
    </font>
    <font>
      <b/>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color indexed="8"/>
      <name val="Calibri"/>
      <family val="2"/>
      <scheme val="minor"/>
    </font>
    <font>
      <i/>
      <sz val="9"/>
      <name val="Calibri"/>
      <family val="2"/>
      <scheme val="minor"/>
    </font>
    <font>
      <b/>
      <sz val="10"/>
      <color rgb="FFFF0000"/>
      <name val="Calibri"/>
      <family val="2"/>
      <scheme val="minor"/>
    </font>
    <font>
      <sz val="11"/>
      <color theme="0"/>
      <name val="Calibri"/>
      <family val="2"/>
      <scheme val="minor"/>
    </font>
    <font>
      <sz val="14"/>
      <name val="Calibri"/>
      <family val="2"/>
      <scheme val="minor"/>
    </font>
    <font>
      <b/>
      <sz val="11"/>
      <color rgb="FFFF0000"/>
      <name val="Calibri"/>
      <family val="2"/>
      <scheme val="minor"/>
    </font>
    <font>
      <b/>
      <sz val="11"/>
      <color indexed="8"/>
      <name val="Calibri"/>
      <family val="2"/>
      <scheme val="minor"/>
    </font>
    <font>
      <sz val="11"/>
      <color indexed="8"/>
      <name val="Calibri"/>
      <family val="2"/>
      <scheme val="minor"/>
    </font>
    <font>
      <sz val="9"/>
      <color indexed="8"/>
      <name val="Calibri"/>
      <family val="2"/>
      <scheme val="minor"/>
    </font>
    <font>
      <b/>
      <sz val="9"/>
      <color indexed="8"/>
      <name val="Calibri"/>
      <family val="2"/>
      <scheme val="minor"/>
    </font>
    <font>
      <b/>
      <i/>
      <sz val="11"/>
      <color indexed="8"/>
      <name val="Calibri"/>
      <family val="2"/>
      <scheme val="minor"/>
    </font>
    <font>
      <b/>
      <sz val="8"/>
      <color indexed="8"/>
      <name val="Calibri"/>
      <family val="2"/>
      <scheme val="minor"/>
    </font>
    <font>
      <i/>
      <sz val="8"/>
      <color indexed="8"/>
      <name val="Calibri"/>
      <family val="2"/>
      <scheme val="minor"/>
    </font>
    <font>
      <i/>
      <sz val="8"/>
      <name val="Calibri"/>
      <family val="2"/>
      <scheme val="minor"/>
    </font>
    <font>
      <sz val="9"/>
      <color indexed="81"/>
      <name val="Tahoma"/>
      <family val="2"/>
    </font>
    <font>
      <b/>
      <sz val="9"/>
      <color indexed="81"/>
      <name val="Tahoma"/>
      <family val="2"/>
    </font>
    <font>
      <b/>
      <sz val="9"/>
      <color rgb="FFFF0000"/>
      <name val="Calibri"/>
      <family val="2"/>
      <scheme val="minor"/>
    </font>
    <font>
      <b/>
      <sz val="9"/>
      <color indexed="10"/>
      <name val="Calibri"/>
      <family val="2"/>
      <scheme val="minor"/>
    </font>
    <font>
      <i/>
      <sz val="9"/>
      <color indexed="8"/>
      <name val="Calibri"/>
      <family val="2"/>
      <scheme val="minor"/>
    </font>
    <font>
      <b/>
      <i/>
      <sz val="11"/>
      <name val="Calibri"/>
      <family val="2"/>
      <scheme val="minor"/>
    </font>
    <font>
      <b/>
      <u/>
      <sz val="10"/>
      <name val="Calibri"/>
      <family val="2"/>
      <scheme val="minor"/>
    </font>
    <font>
      <i/>
      <sz val="11"/>
      <color indexed="8"/>
      <name val="Calibri"/>
      <family val="2"/>
      <scheme val="minor"/>
    </font>
    <font>
      <b/>
      <sz val="10"/>
      <color indexed="8"/>
      <name val="Calibri"/>
      <family val="2"/>
      <scheme val="minor"/>
    </font>
    <font>
      <b/>
      <sz val="11"/>
      <color theme="1"/>
      <name val="Calibri"/>
      <family val="2"/>
    </font>
    <font>
      <sz val="11"/>
      <color rgb="FF000000"/>
      <name val="Calibri"/>
      <family val="2"/>
    </font>
    <font>
      <b/>
      <sz val="10"/>
      <name val="Calibri"/>
      <family val="2"/>
    </font>
    <font>
      <b/>
      <sz val="16"/>
      <color theme="1"/>
      <name val="Calibri"/>
      <family val="2"/>
      <scheme val="minor"/>
    </font>
    <font>
      <b/>
      <sz val="11"/>
      <color rgb="FF0070C0"/>
      <name val="Calibri"/>
      <family val="2"/>
      <scheme val="minor"/>
    </font>
    <font>
      <sz val="14"/>
      <color indexed="8"/>
      <name val="Calibri"/>
      <family val="2"/>
      <scheme val="minor"/>
    </font>
    <font>
      <sz val="14"/>
      <color theme="1"/>
      <name val="Calibri"/>
      <family val="2"/>
      <scheme val="minor"/>
    </font>
    <font>
      <sz val="9"/>
      <color rgb="FF000000"/>
      <name val="Arial"/>
      <family val="2"/>
    </font>
    <font>
      <vertAlign val="superscript"/>
      <sz val="8"/>
      <name val="Verdana"/>
      <family val="2"/>
    </font>
    <font>
      <sz val="8"/>
      <color theme="1"/>
      <name val="Arial"/>
      <family val="2"/>
    </font>
    <font>
      <sz val="11"/>
      <color rgb="FF9C6500"/>
      <name val="Calibri"/>
      <family val="2"/>
      <scheme val="minor"/>
    </font>
    <font>
      <b/>
      <sz val="11"/>
      <color rgb="FF9C6500"/>
      <name val="Calibri"/>
      <family val="2"/>
      <scheme val="minor"/>
    </font>
    <font>
      <u/>
      <sz val="11"/>
      <color theme="10"/>
      <name val="Calibri"/>
      <family val="2"/>
      <scheme val="minor"/>
    </font>
    <font>
      <sz val="8"/>
      <color rgb="FFFF0000"/>
      <name val="Verdana"/>
      <family val="2"/>
    </font>
    <font>
      <b/>
      <sz val="11"/>
      <name val="Calibri"/>
      <family val="2"/>
    </font>
    <font>
      <i/>
      <sz val="8"/>
      <color rgb="FFFF0000"/>
      <name val="Verdana"/>
      <family val="2"/>
    </font>
    <font>
      <b/>
      <sz val="11"/>
      <color theme="1"/>
      <name val="Aptos Narrow"/>
      <family val="2"/>
    </font>
    <font>
      <b/>
      <u/>
      <sz val="11"/>
      <name val="Calibri"/>
      <family val="2"/>
      <scheme val="minor"/>
    </font>
    <font>
      <sz val="11"/>
      <color rgb="FF9C0006"/>
      <name val="Calibri"/>
      <family val="2"/>
      <scheme val="minor"/>
    </font>
    <font>
      <sz val="10"/>
      <color rgb="FF0C0D0E"/>
      <name val="Consolas"/>
      <family val="3"/>
    </font>
    <font>
      <sz val="11"/>
      <color theme="1"/>
      <name val="Arial"/>
      <family val="2"/>
    </font>
    <font>
      <sz val="11"/>
      <color rgb="FF000000"/>
      <name val="Calibri"/>
      <family val="2"/>
      <scheme val="minor"/>
    </font>
    <font>
      <sz val="11"/>
      <name val="Calibri"/>
      <family val="2"/>
    </font>
  </fonts>
  <fills count="34">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99"/>
        <bgColor indexed="64"/>
      </patternFill>
    </fill>
    <fill>
      <patternFill patternType="solid">
        <fgColor theme="8" tint="0.79998168889431442"/>
        <bgColor indexed="9"/>
      </patternFill>
    </fill>
    <fill>
      <patternFill patternType="solid">
        <fgColor rgb="FFFFFFCC"/>
        <bgColor indexed="9"/>
      </patternFill>
    </fill>
    <fill>
      <patternFill patternType="solid">
        <fgColor theme="9" tint="0.59999389629810485"/>
        <bgColor indexed="64"/>
      </patternFill>
    </fill>
    <fill>
      <patternFill patternType="solid">
        <fgColor theme="0"/>
        <bgColor indexed="9"/>
      </patternFill>
    </fill>
    <fill>
      <patternFill patternType="solid">
        <fgColor rgb="FFC00000"/>
        <bgColor indexed="64"/>
      </patternFill>
    </fill>
    <fill>
      <patternFill patternType="solid">
        <fgColor theme="8" tint="0.79998168889431442"/>
        <bgColor indexed="64"/>
      </patternFill>
    </fill>
    <fill>
      <patternFill patternType="solid">
        <fgColor rgb="FFFFFF99"/>
        <bgColor indexed="9"/>
      </patternFill>
    </fill>
    <fill>
      <patternFill patternType="darkTrellis">
        <bgColor auto="1"/>
      </patternFill>
    </fill>
    <fill>
      <patternFill patternType="darkTrellis">
        <fgColor auto="1"/>
        <bgColor auto="1"/>
      </patternFill>
    </fill>
    <fill>
      <patternFill patternType="solid">
        <fgColor theme="0" tint="-0.14999847407452621"/>
        <bgColor indexed="64"/>
      </patternFill>
    </fill>
    <fill>
      <patternFill patternType="lightUp">
        <bgColor rgb="FFFFFFFF"/>
      </patternFill>
    </fill>
    <fill>
      <patternFill patternType="solid">
        <fgColor theme="8" tint="0.59999389629810485"/>
        <bgColor indexed="64"/>
      </patternFill>
    </fill>
    <fill>
      <patternFill patternType="solid">
        <fgColor theme="5" tint="0.79998168889431442"/>
        <bgColor indexed="64"/>
      </patternFill>
    </fill>
    <fill>
      <patternFill patternType="lightTrellis">
        <bgColor theme="0" tint="-0.24994659260841701"/>
      </patternFill>
    </fill>
    <fill>
      <patternFill patternType="solid">
        <fgColor theme="0" tint="-0.499984740745262"/>
        <bgColor indexed="64"/>
      </patternFill>
    </fill>
    <fill>
      <patternFill patternType="darkGrid">
        <bgColor theme="0"/>
      </patternFill>
    </fill>
    <fill>
      <patternFill patternType="solid">
        <fgColor rgb="FFFF0000"/>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EB9C"/>
      </patternFill>
    </fill>
    <fill>
      <patternFill patternType="solid">
        <fgColor rgb="FFFFFF00"/>
        <bgColor indexed="64"/>
      </patternFill>
    </fill>
    <fill>
      <patternFill patternType="solid">
        <fgColor rgb="FFFFC7CE"/>
      </patternFill>
    </fill>
    <fill>
      <patternFill patternType="solid">
        <fgColor rgb="FFFFFFFF"/>
        <bgColor indexed="64"/>
      </patternFill>
    </fill>
  </fills>
  <borders count="600">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double">
        <color indexed="64"/>
      </left>
      <right/>
      <top style="double">
        <color indexed="64"/>
      </top>
      <bottom style="double">
        <color indexed="64"/>
      </bottom>
      <diagonal/>
    </border>
    <border>
      <left/>
      <right style="medium">
        <color indexed="64"/>
      </right>
      <top/>
      <bottom style="thin">
        <color indexed="64"/>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right style="medium">
        <color indexed="64"/>
      </right>
      <top style="thin">
        <color indexed="64"/>
      </top>
      <bottom style="thin">
        <color indexed="64"/>
      </bottom>
      <diagonal/>
    </border>
    <border>
      <left style="thin">
        <color theme="0" tint="-0.14996795556505021"/>
      </left>
      <right style="medium">
        <color indexed="64"/>
      </right>
      <top style="thin">
        <color indexed="64"/>
      </top>
      <bottom style="medium">
        <color indexed="64"/>
      </bottom>
      <diagonal/>
    </border>
    <border>
      <left/>
      <right/>
      <top style="medium">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top/>
      <bottom style="thin">
        <color indexed="64"/>
      </bottom>
      <diagonal/>
    </border>
    <border>
      <left/>
      <right/>
      <top/>
      <bottom style="medium">
        <color theme="5" tint="-0.499984740745262"/>
      </bottom>
      <diagonal/>
    </border>
    <border>
      <left style="thin">
        <color indexed="64"/>
      </left>
      <right style="medium">
        <color indexed="64"/>
      </right>
      <top style="thin">
        <color indexed="64"/>
      </top>
      <bottom style="thin">
        <color indexed="64"/>
      </bottom>
      <diagonal/>
    </border>
    <border>
      <left style="medium">
        <color indexed="64"/>
      </left>
      <right/>
      <top/>
      <bottom style="thin">
        <color theme="0" tint="-0.24994659260841701"/>
      </bottom>
      <diagonal/>
    </border>
    <border>
      <left/>
      <right/>
      <top/>
      <bottom style="thin">
        <color theme="0" tint="-0.24994659260841701"/>
      </bottom>
      <diagonal/>
    </border>
    <border>
      <left/>
      <right style="medium">
        <color indexed="64"/>
      </right>
      <top style="thin">
        <color theme="0" tint="-0.24994659260841701"/>
      </top>
      <bottom/>
      <diagonal/>
    </border>
    <border>
      <left/>
      <right style="medium">
        <color indexed="64"/>
      </right>
      <top/>
      <bottom style="thin">
        <color theme="0" tint="-0.24994659260841701"/>
      </bottom>
      <diagonal/>
    </border>
    <border>
      <left style="thin">
        <color theme="0" tint="-0.24994659260841701"/>
      </left>
      <right/>
      <top/>
      <bottom style="thin">
        <color theme="0" tint="-0.24994659260841701"/>
      </bottom>
      <diagonal/>
    </border>
    <border>
      <left style="thin">
        <color indexed="64"/>
      </left>
      <right style="thin">
        <color theme="0" tint="-0.24994659260841701"/>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medium">
        <color indexed="64"/>
      </left>
      <right/>
      <top style="thin">
        <color indexed="64"/>
      </top>
      <bottom style="medium">
        <color indexed="64"/>
      </bottom>
      <diagonal/>
    </border>
    <border>
      <left style="double">
        <color indexed="64"/>
      </left>
      <right/>
      <top/>
      <bottom style="medium">
        <color indexed="64"/>
      </bottom>
      <diagonal/>
    </border>
    <border>
      <left style="thin">
        <color indexed="64"/>
      </left>
      <right/>
      <top style="thin">
        <color theme="0" tint="-0.24994659260841701"/>
      </top>
      <bottom/>
      <diagonal/>
    </border>
    <border>
      <left style="thin">
        <color indexed="64"/>
      </left>
      <right/>
      <top style="thin">
        <color theme="0" tint="-0.24994659260841701"/>
      </top>
      <bottom style="thin">
        <color theme="0" tint="-0.24994659260841701"/>
      </bottom>
      <diagonal/>
    </border>
    <border>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thin">
        <color theme="0" tint="-0.24994659260841701"/>
      </left>
      <right/>
      <top style="thin">
        <color theme="0" tint="-0.24994659260841701"/>
      </top>
      <bottom style="medium">
        <color indexed="64"/>
      </bottom>
      <diagonal/>
    </border>
    <border>
      <left style="thin">
        <color theme="0" tint="-0.14996795556505021"/>
      </left>
      <right/>
      <top style="thin">
        <color indexed="64"/>
      </top>
      <bottom style="medium">
        <color indexed="64"/>
      </bottom>
      <diagonal/>
    </border>
    <border>
      <left style="thin">
        <color indexed="64"/>
      </left>
      <right/>
      <top style="thin">
        <color theme="0" tint="-0.24994659260841701"/>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double">
        <color indexed="64"/>
      </left>
      <right style="double">
        <color indexed="64"/>
      </right>
      <top style="double">
        <color indexed="64"/>
      </top>
      <bottom style="double">
        <color indexed="64"/>
      </bottom>
      <diagonal/>
    </border>
    <border>
      <left style="thin">
        <color theme="0" tint="-0.24994659260841701"/>
      </left>
      <right style="medium">
        <color auto="1"/>
      </right>
      <top style="thin">
        <color indexed="64"/>
      </top>
      <bottom style="medium">
        <color auto="1"/>
      </bottom>
      <diagonal/>
    </border>
    <border>
      <left style="thin">
        <color theme="0" tint="-0.14996795556505021"/>
      </left>
      <right style="medium">
        <color auto="1"/>
      </right>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right style="medium">
        <color indexed="64"/>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thin">
        <color theme="0" tint="-0.24994659260841701"/>
      </right>
      <top style="thin">
        <color indexed="64"/>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theme="0" tint="-0.24994659260841701"/>
      </right>
      <top style="thin">
        <color auto="1"/>
      </top>
      <bottom style="medium">
        <color indexed="64"/>
      </bottom>
      <diagonal/>
    </border>
    <border>
      <left style="thin">
        <color theme="0" tint="-0.24994659260841701"/>
      </left>
      <right/>
      <top style="thin">
        <color auto="1"/>
      </top>
      <bottom style="medium">
        <color indexed="64"/>
      </bottom>
      <diagonal/>
    </border>
    <border>
      <left style="medium">
        <color indexed="64"/>
      </left>
      <right style="thin">
        <color theme="0" tint="-0.24994659260841701"/>
      </right>
      <top style="medium">
        <color indexed="64"/>
      </top>
      <bottom style="thin">
        <color indexed="64"/>
      </bottom>
      <diagonal/>
    </border>
    <border>
      <left style="thin">
        <color theme="0" tint="-0.24994659260841701"/>
      </left>
      <right style="thin">
        <color theme="0" tint="-0.24994659260841701"/>
      </right>
      <top style="medium">
        <color indexed="64"/>
      </top>
      <bottom style="thin">
        <color indexed="64"/>
      </bottom>
      <diagonal/>
    </border>
    <border>
      <left style="double">
        <color auto="1"/>
      </left>
      <right/>
      <top/>
      <bottom/>
      <diagonal/>
    </border>
    <border>
      <left style="medium">
        <color indexed="64"/>
      </left>
      <right/>
      <top style="thin">
        <color indexed="64"/>
      </top>
      <bottom style="thin">
        <color indexed="64"/>
      </bottom>
      <diagonal/>
    </border>
    <border>
      <left/>
      <right style="medium">
        <color theme="3" tint="-0.24994659260841701"/>
      </right>
      <top style="medium">
        <color theme="3" tint="-0.499984740745262"/>
      </top>
      <bottom/>
      <diagonal/>
    </border>
    <border>
      <left style="thin">
        <color indexed="64"/>
      </left>
      <right style="medium">
        <color indexed="64"/>
      </right>
      <top style="thin">
        <color auto="1"/>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thin">
        <color theme="0" tint="-0.24994659260841701"/>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3" tint="-0.24994659260841701"/>
      </left>
      <right style="medium">
        <color indexed="64"/>
      </right>
      <top/>
      <bottom/>
      <diagonal/>
    </border>
    <border>
      <left style="medium">
        <color indexed="64"/>
      </left>
      <right style="medium">
        <color theme="3" tint="-0.24994659260841701"/>
      </right>
      <top/>
      <bottom/>
      <diagonal/>
    </border>
    <border>
      <left style="medium">
        <color indexed="64"/>
      </left>
      <right style="thin">
        <color theme="0" tint="-0.24994659260841701"/>
      </right>
      <top/>
      <bottom style="thin">
        <color indexed="64"/>
      </bottom>
      <diagonal/>
    </border>
    <border>
      <left style="thin">
        <color indexed="64"/>
      </left>
      <right style="medium">
        <color indexed="64"/>
      </right>
      <top/>
      <bottom style="thin">
        <color theme="0" tint="-0.24994659260841701"/>
      </bottom>
      <diagonal/>
    </border>
    <border>
      <left style="thick">
        <color indexed="64"/>
      </left>
      <right/>
      <top style="thin">
        <color theme="0" tint="-0.24994659260841701"/>
      </top>
      <bottom style="thin">
        <color theme="0" tint="-0.24994659260841701"/>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theme="0" tint="-0.24994659260841701"/>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theme="0" tint="-0.24994659260841701"/>
      </bottom>
      <diagonal/>
    </border>
    <border>
      <left style="medium">
        <color indexed="64"/>
      </left>
      <right/>
      <top style="medium">
        <color indexed="64"/>
      </top>
      <bottom style="thin">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style="medium">
        <color indexed="64"/>
      </top>
      <bottom/>
      <diagonal/>
    </border>
    <border>
      <left/>
      <right/>
      <top style="medium">
        <color auto="1"/>
      </top>
      <bottom style="medium">
        <color theme="3" tint="-0.499984740745262"/>
      </bottom>
      <diagonal/>
    </border>
    <border>
      <left style="medium">
        <color auto="1"/>
      </left>
      <right/>
      <top style="medium">
        <color auto="1"/>
      </top>
      <bottom style="medium">
        <color auto="1"/>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tint="-0.1499679555650502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auto="1"/>
      </top>
      <bottom style="medium">
        <color indexed="64"/>
      </bottom>
      <diagonal/>
    </border>
    <border>
      <left style="medium">
        <color indexed="64"/>
      </left>
      <right style="thin">
        <color theme="0" tint="-0.24994659260841701"/>
      </right>
      <top style="medium">
        <color indexed="64"/>
      </top>
      <bottom style="medium">
        <color indexed="64"/>
      </bottom>
      <diagonal/>
    </border>
    <border>
      <left style="medium">
        <color auto="1"/>
      </left>
      <right/>
      <top style="medium">
        <color auto="1"/>
      </top>
      <bottom style="medium">
        <color auto="1"/>
      </bottom>
      <diagonal/>
    </border>
    <border>
      <left style="thin">
        <color theme="0" tint="-0.24994659260841701"/>
      </left>
      <right style="thin">
        <color theme="0" tint="-0.24994659260841701"/>
      </right>
      <top style="medium">
        <color indexed="64"/>
      </top>
      <bottom/>
      <diagonal/>
    </border>
    <border>
      <left style="thin">
        <color theme="0" tint="-0.24994659260841701"/>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tint="-0.24994659260841701"/>
      </right>
      <top style="medium">
        <color indexed="64"/>
      </top>
      <bottom/>
      <diagonal/>
    </border>
    <border>
      <left style="medium">
        <color indexed="18"/>
      </left>
      <right/>
      <top/>
      <bottom/>
      <diagonal/>
    </border>
    <border>
      <left style="medium">
        <color indexed="18"/>
      </left>
      <right/>
      <top/>
      <bottom style="medium">
        <color indexed="18"/>
      </bottom>
      <diagonal/>
    </border>
    <border>
      <left/>
      <right style="medium">
        <color indexed="18"/>
      </right>
      <top/>
      <bottom/>
      <diagonal/>
    </border>
    <border>
      <left style="medium">
        <color indexed="18"/>
      </left>
      <right/>
      <top style="medium">
        <color indexed="18"/>
      </top>
      <bottom/>
      <diagonal/>
    </border>
    <border>
      <left/>
      <right/>
      <top style="medium">
        <color indexed="18"/>
      </top>
      <bottom/>
      <diagonal/>
    </border>
    <border>
      <left/>
      <right style="medium">
        <color indexed="18"/>
      </right>
      <top style="medium">
        <color indexed="18"/>
      </top>
      <bottom/>
      <diagonal/>
    </border>
    <border>
      <left/>
      <right/>
      <top/>
      <bottom style="medium">
        <color indexed="18"/>
      </bottom>
      <diagonal/>
    </border>
    <border>
      <left/>
      <right style="medium">
        <color indexed="18"/>
      </right>
      <top/>
      <bottom style="medium">
        <color indexed="18"/>
      </bottom>
      <diagonal/>
    </border>
    <border>
      <left/>
      <right style="thin">
        <color indexed="64"/>
      </right>
      <top style="medium">
        <color indexed="64"/>
      </top>
      <bottom style="medium">
        <color indexed="64"/>
      </bottom>
      <diagonal/>
    </border>
    <border>
      <left/>
      <right/>
      <top/>
      <bottom style="double">
        <color indexed="64"/>
      </bottom>
      <diagonal/>
    </border>
    <border>
      <left style="medium">
        <color indexed="64"/>
      </left>
      <right style="thin">
        <color indexed="22"/>
      </right>
      <top/>
      <bottom style="medium">
        <color indexed="64"/>
      </bottom>
      <diagonal/>
    </border>
    <border>
      <left style="thin">
        <color indexed="22"/>
      </left>
      <right style="thin">
        <color indexed="22"/>
      </right>
      <top/>
      <bottom style="medium">
        <color indexed="64"/>
      </bottom>
      <diagonal/>
    </border>
    <border>
      <left style="thin">
        <color indexed="22"/>
      </left>
      <right style="medium">
        <color indexed="64"/>
      </right>
      <top/>
      <bottom style="medium">
        <color indexed="64"/>
      </bottom>
      <diagonal/>
    </border>
    <border>
      <left style="medium">
        <color indexed="64"/>
      </left>
      <right style="thin">
        <color indexed="22"/>
      </right>
      <top style="double">
        <color indexed="64"/>
      </top>
      <bottom style="medium">
        <color indexed="64"/>
      </bottom>
      <diagonal/>
    </border>
    <border>
      <left style="thin">
        <color indexed="22"/>
      </left>
      <right style="thin">
        <color indexed="22"/>
      </right>
      <top style="double">
        <color indexed="64"/>
      </top>
      <bottom style="medium">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indexed="64"/>
      </right>
      <top/>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thin">
        <color theme="0" tint="-0.14996795556505021"/>
      </left>
      <right style="thin">
        <color theme="0" tint="-0.14996795556505021"/>
      </right>
      <top style="medium">
        <color indexed="64"/>
      </top>
      <bottom style="medium">
        <color indexed="6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style="medium">
        <color indexed="64"/>
      </right>
      <top/>
      <bottom style="thin">
        <color theme="0" tint="-0.14996795556505021"/>
      </bottom>
      <diagonal/>
    </border>
    <border>
      <left/>
      <right/>
      <top style="medium">
        <color auto="1"/>
      </top>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style="thin">
        <color indexed="22"/>
      </left>
      <right style="medium">
        <color indexed="64"/>
      </right>
      <top style="double">
        <color indexed="64"/>
      </top>
      <bottom style="medium">
        <color indexed="64"/>
      </bottom>
      <diagonal/>
    </border>
    <border>
      <left style="medium">
        <color indexed="64"/>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right style="medium">
        <color indexed="64"/>
      </right>
      <top/>
      <bottom style="double">
        <color indexed="64"/>
      </bottom>
      <diagonal/>
    </border>
    <border>
      <left style="medium">
        <color indexed="64"/>
      </left>
      <right style="medium">
        <color auto="1"/>
      </right>
      <top style="medium">
        <color indexed="64"/>
      </top>
      <bottom style="double">
        <color indexed="64"/>
      </bottom>
      <diagonal/>
    </border>
    <border>
      <left style="medium">
        <color indexed="64"/>
      </left>
      <right style="medium">
        <color indexed="64"/>
      </right>
      <top style="hair">
        <color theme="0" tint="-0.14993743705557422"/>
      </top>
      <bottom style="medium">
        <color indexed="64"/>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medium">
        <color indexed="18"/>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theme="0" tint="-0.14996795556505021"/>
      </left>
      <right style="double">
        <color indexed="64"/>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theme="0" tint="-0.14996795556505021"/>
      </right>
      <top style="double">
        <color indexed="64"/>
      </top>
      <bottom style="double">
        <color indexed="64"/>
      </bottom>
      <diagonal/>
    </border>
    <border>
      <left style="medium">
        <color indexed="64"/>
      </left>
      <right style="double">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theme="0" tint="-0.24994659260841701"/>
      </bottom>
      <diagonal/>
    </border>
    <border>
      <left/>
      <right style="hair">
        <color indexed="64"/>
      </right>
      <top style="thin">
        <color indexed="64"/>
      </top>
      <bottom style="thin">
        <color theme="0" tint="-0.24994659260841701"/>
      </bottom>
      <diagonal/>
    </border>
    <border>
      <left/>
      <right style="hair">
        <color indexed="64"/>
      </right>
      <top style="thin">
        <color theme="0" tint="-0.24994659260841701"/>
      </top>
      <bottom style="thin">
        <color theme="0" tint="-0.24994659260841701"/>
      </bottom>
      <diagonal/>
    </border>
    <border>
      <left style="medium">
        <color indexed="64"/>
      </left>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3743705557422"/>
      </left>
      <right/>
      <top style="thin">
        <color theme="3" tint="0.39994506668294322"/>
      </top>
      <bottom style="thin">
        <color theme="3" tint="0.39994506668294322"/>
      </bottom>
      <diagonal/>
    </border>
    <border>
      <left/>
      <right/>
      <top style="thin">
        <color theme="3" tint="0.39994506668294322"/>
      </top>
      <bottom style="thin">
        <color theme="3" tint="0.39994506668294322"/>
      </bottom>
      <diagonal/>
    </border>
    <border>
      <left/>
      <right style="medium">
        <color indexed="64"/>
      </right>
      <top style="thin">
        <color theme="3" tint="0.39994506668294322"/>
      </top>
      <bottom style="thin">
        <color theme="3" tint="0.39994506668294322"/>
      </bottom>
      <diagonal/>
    </border>
    <border>
      <left style="medium">
        <color indexed="64"/>
      </left>
      <right/>
      <top style="thin">
        <color theme="3" tint="0.39994506668294322"/>
      </top>
      <bottom/>
      <diagonal/>
    </border>
    <border>
      <left style="thin">
        <color theme="0" tint="-0.14996795556505021"/>
      </left>
      <right/>
      <top style="thin">
        <color theme="3" tint="0.39994506668294322"/>
      </top>
      <bottom/>
      <diagonal/>
    </border>
    <border>
      <left/>
      <right/>
      <top style="thin">
        <color theme="3" tint="0.39994506668294322"/>
      </top>
      <bottom/>
      <diagonal/>
    </border>
    <border>
      <left style="medium">
        <color indexed="64"/>
      </left>
      <right style="medium">
        <color indexed="64"/>
      </right>
      <top style="thin">
        <color theme="3" tint="0.39994506668294322"/>
      </top>
      <bottom style="thin">
        <color theme="3" tint="0.39994506668294322"/>
      </bottom>
      <diagonal/>
    </border>
    <border>
      <left style="thin">
        <color theme="0" tint="-0.14996795556505021"/>
      </left>
      <right/>
      <top/>
      <bottom style="medium">
        <color indexed="64"/>
      </bottom>
      <diagonal/>
    </border>
    <border>
      <left style="thin">
        <color theme="0" tint="-0.14993743705557422"/>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thin">
        <color theme="0" tint="-0.14993743705557422"/>
      </left>
      <right style="thin">
        <color theme="0" tint="-0.14993743705557422"/>
      </right>
      <top/>
      <bottom style="medium">
        <color indexed="64"/>
      </bottom>
      <diagonal/>
    </border>
    <border>
      <left style="thin">
        <color theme="0" tint="-0.14990691854609822"/>
      </left>
      <right style="thin">
        <color theme="0" tint="-0.14993743705557422"/>
      </right>
      <top/>
      <bottom style="medium">
        <color indexed="64"/>
      </bottom>
      <diagonal/>
    </border>
    <border>
      <left style="thin">
        <color theme="0" tint="-0.14993743705557422"/>
      </left>
      <right style="medium">
        <color indexed="64"/>
      </right>
      <top/>
      <bottom style="medium">
        <color indexed="64"/>
      </bottom>
      <diagonal/>
    </border>
    <border>
      <left style="thin">
        <color theme="0" tint="-0.14993743705557422"/>
      </left>
      <right style="thin">
        <color theme="0" tint="-0.14993743705557422"/>
      </right>
      <top style="medium">
        <color indexed="64"/>
      </top>
      <bottom style="thin">
        <color theme="3" tint="0.39994506668294322"/>
      </bottom>
      <diagonal/>
    </border>
    <border>
      <left style="thin">
        <color theme="0" tint="-0.14993743705557422"/>
      </left>
      <right style="thin">
        <color theme="0" tint="-0.14990691854609822"/>
      </right>
      <top style="medium">
        <color indexed="64"/>
      </top>
      <bottom style="thin">
        <color theme="3" tint="0.39994506668294322"/>
      </bottom>
      <diagonal/>
    </border>
    <border>
      <left style="thin">
        <color theme="0" tint="-0.14993743705557422"/>
      </left>
      <right style="thin">
        <color theme="0" tint="-0.14993743705557422"/>
      </right>
      <top style="thin">
        <color theme="3" tint="0.39994506668294322"/>
      </top>
      <bottom style="thin">
        <color theme="3" tint="0.39994506668294322"/>
      </bottom>
      <diagonal/>
    </border>
    <border>
      <left style="thin">
        <color theme="0" tint="-0.149937437055574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0691854609822"/>
      </right>
      <top style="thin">
        <color theme="3" tint="0.39994506668294322"/>
      </top>
      <bottom style="thin">
        <color theme="3" tint="0.39994506668294322"/>
      </bottom>
      <diagonal/>
    </border>
    <border>
      <left style="thin">
        <color theme="0" tint="-0.14990691854609822"/>
      </left>
      <right style="thin">
        <color theme="0" tint="-0.14993743705557422"/>
      </right>
      <top style="thin">
        <color theme="3" tint="0.39994506668294322"/>
      </top>
      <bottom style="thin">
        <color theme="3" tint="0.39994506668294322"/>
      </bottom>
      <diagonal/>
    </border>
    <border>
      <left style="thin">
        <color theme="0" tint="-0.14993743705557422"/>
      </left>
      <right style="medium">
        <color indexed="64"/>
      </right>
      <top style="thin">
        <color theme="3" tint="0.39994506668294322"/>
      </top>
      <bottom style="thin">
        <color theme="3" tint="0.39994506668294322"/>
      </bottom>
      <diagonal/>
    </border>
    <border>
      <left style="thin">
        <color theme="0" tint="-0.24994659260841701"/>
      </left>
      <right/>
      <top/>
      <bottom style="medium">
        <color indexed="64"/>
      </bottom>
      <diagonal/>
    </border>
    <border>
      <left style="thin">
        <color theme="0" tint="-0.14990691854609822"/>
      </left>
      <right style="thin">
        <color theme="0" tint="-0.24994659260841701"/>
      </right>
      <top/>
      <bottom style="medium">
        <color indexed="64"/>
      </bottom>
      <diagonal/>
    </border>
    <border>
      <left style="thin">
        <color theme="0" tint="-0.24994659260841701"/>
      </left>
      <right/>
      <top style="medium">
        <color indexed="64"/>
      </top>
      <bottom style="thin">
        <color theme="3" tint="0.39994506668294322"/>
      </bottom>
      <diagonal/>
    </border>
    <border>
      <left style="thin">
        <color theme="0" tint="-0.14990691854609822"/>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24994659260841701"/>
      </left>
      <right/>
      <top style="thin">
        <color theme="3" tint="0.39994506668294322"/>
      </top>
      <bottom style="thin">
        <color theme="3" tint="0.39994506668294322"/>
      </bottom>
      <diagonal/>
    </border>
    <border>
      <left style="thin">
        <color theme="0" tint="-0.14990691854609822"/>
      </left>
      <right style="thin">
        <color theme="0" tint="-0.24994659260841701"/>
      </right>
      <top style="thin">
        <color theme="3" tint="0.39994506668294322"/>
      </top>
      <bottom style="thin">
        <color theme="3" tint="0.39994506668294322"/>
      </bottom>
      <diagonal/>
    </border>
    <border>
      <left style="thin">
        <color theme="0" tint="-0.24994659260841701"/>
      </left>
      <right style="medium">
        <color indexed="64"/>
      </right>
      <top style="thin">
        <color theme="3" tint="0.39994506668294322"/>
      </top>
      <bottom style="thin">
        <color theme="3" tint="0.39994506668294322"/>
      </bottom>
      <diagonal/>
    </border>
    <border>
      <left/>
      <right style="thin">
        <color theme="0" tint="-0.24994659260841701"/>
      </right>
      <top style="medium">
        <color indexed="64"/>
      </top>
      <bottom/>
      <diagonal/>
    </border>
    <border>
      <left style="medium">
        <color indexed="64"/>
      </left>
      <right style="thin">
        <color auto="1"/>
      </right>
      <top style="medium">
        <color indexed="64"/>
      </top>
      <bottom style="thin">
        <color theme="3" tint="0.39994506668294322"/>
      </bottom>
      <diagonal/>
    </border>
    <border>
      <left style="thin">
        <color indexed="64"/>
      </left>
      <right style="thin">
        <color theme="0" tint="-0.24994659260841701"/>
      </right>
      <top style="medium">
        <color indexed="64"/>
      </top>
      <bottom style="thin">
        <color theme="3" tint="0.39994506668294322"/>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style="thin">
        <color theme="0" tint="-0.24994659260841701"/>
      </right>
      <top style="thin">
        <color indexed="64"/>
      </top>
      <bottom style="thin">
        <color theme="3" tint="0.39994506668294322"/>
      </bottom>
      <diagonal/>
    </border>
    <border>
      <left style="thin">
        <color theme="0" tint="-0.24994659260841701"/>
      </left>
      <right style="thin">
        <color theme="0" tint="-0.24994659260841701"/>
      </right>
      <top style="thin">
        <color indexed="64"/>
      </top>
      <bottom style="thin">
        <color theme="3" tint="0.39994506668294322"/>
      </bottom>
      <diagonal/>
    </border>
    <border>
      <left style="thin">
        <color theme="0" tint="-0.24994659260841701"/>
      </left>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thin">
        <color indexed="64"/>
      </left>
      <right style="thin">
        <color theme="0" tint="-0.24994659260841701"/>
      </right>
      <top style="thin">
        <color theme="3" tint="0.39994506668294322"/>
      </top>
      <bottom/>
      <diagonal/>
    </border>
    <border>
      <left style="thin">
        <color theme="0" tint="-0.24994659260841701"/>
      </left>
      <right style="thin">
        <color theme="0" tint="-0.24994659260841701"/>
      </right>
      <top style="thin">
        <color theme="3" tint="0.39994506668294322"/>
      </top>
      <bottom/>
      <diagonal/>
    </border>
    <border>
      <left style="thin">
        <color theme="0" tint="-0.24994659260841701"/>
      </left>
      <right/>
      <top style="thin">
        <color theme="3" tint="0.39994506668294322"/>
      </top>
      <bottom/>
      <diagonal/>
    </border>
    <border>
      <left style="thin">
        <color indexed="64"/>
      </left>
      <right style="medium">
        <color indexed="64"/>
      </right>
      <top style="thin">
        <color theme="3" tint="0.39994506668294322"/>
      </top>
      <bottom style="double">
        <color auto="1"/>
      </bottom>
      <diagonal/>
    </border>
    <border>
      <left style="thin">
        <color indexed="64"/>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style="thin">
        <color theme="3" tint="0.39994506668294322"/>
      </top>
      <bottom style="medium">
        <color indexed="64"/>
      </bottom>
      <diagonal/>
    </border>
    <border>
      <left style="thin">
        <color theme="0" tint="-0.24994659260841701"/>
      </left>
      <right style="thin">
        <color theme="0" tint="-0.24994659260841701"/>
      </right>
      <top/>
      <bottom style="thin">
        <color theme="3" tint="0.39994506668294322"/>
      </bottom>
      <diagonal/>
    </border>
    <border>
      <left style="thin">
        <color theme="0" tint="-0.24994659260841701"/>
      </left>
      <right/>
      <top/>
      <bottom style="thin">
        <color theme="3" tint="0.39994506668294322"/>
      </bottom>
      <diagonal/>
    </border>
    <border>
      <left style="medium">
        <color indexed="64"/>
      </left>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diagonal/>
    </border>
    <border>
      <left style="thin">
        <color indexed="64"/>
      </left>
      <right style="thin">
        <color theme="0" tint="-0.24994659260841701"/>
      </right>
      <top style="thin">
        <color theme="3" tint="0.39994506668294322"/>
      </top>
      <bottom style="thin">
        <color theme="0" tint="-0.24994659260841701"/>
      </bottom>
      <diagonal/>
    </border>
    <border>
      <left style="medium">
        <color indexed="64"/>
      </left>
      <right style="thin">
        <color indexed="64"/>
      </right>
      <top style="thin">
        <color theme="3" tint="0.39994506668294322"/>
      </top>
      <bottom style="medium">
        <color indexed="64"/>
      </bottom>
      <diagonal/>
    </border>
    <border>
      <left style="thin">
        <color theme="0" tint="-0.24994659260841701"/>
      </left>
      <right style="thin">
        <color indexed="64"/>
      </right>
      <top style="medium">
        <color indexed="64"/>
      </top>
      <bottom style="thin">
        <color theme="3" tint="0.39994506668294322"/>
      </bottom>
      <diagonal/>
    </border>
    <border>
      <left style="thin">
        <color theme="0" tint="-0.24994659260841701"/>
      </left>
      <right style="thin">
        <color indexed="64"/>
      </right>
      <top style="thin">
        <color theme="3" tint="0.39994506668294322"/>
      </top>
      <bottom style="thin">
        <color theme="3" tint="0.39994506668294322"/>
      </bottom>
      <diagonal/>
    </border>
    <border>
      <left style="thin">
        <color indexed="64"/>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style="thin">
        <color indexed="64"/>
      </right>
      <top style="thin">
        <color indexed="64"/>
      </top>
      <bottom style="thin">
        <color theme="3" tint="0.39994506668294322"/>
      </bottom>
      <diagonal/>
    </border>
    <border>
      <left style="thin">
        <color theme="0" tint="-0.24994659260841701"/>
      </left>
      <right style="thin">
        <color indexed="64"/>
      </right>
      <top style="thin">
        <color theme="3" tint="0.39994506668294322"/>
      </top>
      <bottom style="medium">
        <color indexed="64"/>
      </bottom>
      <diagonal/>
    </border>
    <border>
      <left style="thin">
        <color theme="0" tint="-0.24994659260841701"/>
      </left>
      <right/>
      <top style="thin">
        <color theme="3" tint="0.39994506668294322"/>
      </top>
      <bottom style="medium">
        <color indexed="64"/>
      </bottom>
      <diagonal/>
    </border>
    <border>
      <left style="medium">
        <color indexed="64"/>
      </left>
      <right style="thin">
        <color theme="0" tint="-0.24994659260841701"/>
      </right>
      <top style="thin">
        <color theme="0" tint="-0.24994659260841701"/>
      </top>
      <bottom style="thin">
        <color theme="3" tint="0.39994506668294322"/>
      </bottom>
      <diagonal/>
    </border>
    <border>
      <left style="thin">
        <color theme="0" tint="-0.24994659260841701"/>
      </left>
      <right/>
      <top style="thin">
        <color theme="0" tint="-0.24994659260841701"/>
      </top>
      <bottom style="thin">
        <color theme="3" tint="0.39994506668294322"/>
      </bottom>
      <diagonal/>
    </border>
    <border>
      <left style="thin">
        <color theme="0" tint="-0.24994659260841701"/>
      </left>
      <right style="medium">
        <color indexed="64"/>
      </right>
      <top style="thin">
        <color theme="0" tint="-0.24994659260841701"/>
      </top>
      <bottom style="thin">
        <color theme="3" tint="0.39994506668294322"/>
      </bottom>
      <diagonal/>
    </border>
    <border>
      <left style="thin">
        <color theme="0" tint="-0.24994659260841701"/>
      </left>
      <right/>
      <top style="thin">
        <color theme="3" tint="0.39994506668294322"/>
      </top>
      <bottom style="thin">
        <color theme="0" tint="-0.24994659260841701"/>
      </bottom>
      <diagonal/>
    </border>
    <border>
      <left style="thin">
        <color theme="0" tint="-0.24994659260841701"/>
      </left>
      <right style="medium">
        <color indexed="64"/>
      </right>
      <top style="thin">
        <color theme="3" tint="0.39994506668294322"/>
      </top>
      <bottom style="thin">
        <color theme="0" tint="-0.24994659260841701"/>
      </bottom>
      <diagonal/>
    </border>
    <border>
      <left style="thin">
        <color theme="0" tint="-0.24994659260841701"/>
      </left>
      <right style="thin">
        <color theme="0" tint="-0.24994659260841701"/>
      </right>
      <top/>
      <bottom style="medium">
        <color indexed="64"/>
      </bottom>
      <diagonal/>
    </border>
    <border>
      <left style="thin">
        <color indexed="64"/>
      </left>
      <right/>
      <top style="thin">
        <color indexed="64"/>
      </top>
      <bottom style="thin">
        <color theme="3" tint="0.39994506668294322"/>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bottom style="thin">
        <color theme="3" tint="0.39994506668294322"/>
      </bottom>
      <diagonal/>
    </border>
    <border>
      <left style="thin">
        <color theme="0" tint="-0.14996795556505021"/>
      </left>
      <right style="thin">
        <color theme="0" tint="-0.14996795556505021"/>
      </right>
      <top/>
      <bottom style="thin">
        <color theme="3" tint="0.39994506668294322"/>
      </bottom>
      <diagonal/>
    </border>
    <border>
      <left style="thin">
        <color theme="0" tint="-0.14996795556505021"/>
      </left>
      <right style="medium">
        <color indexed="64"/>
      </right>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medium">
        <color indexed="64"/>
      </left>
      <right style="thin">
        <color theme="0" tint="-0.14996795556505021"/>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3" tint="0.39994506668294322"/>
      </top>
      <bottom style="thin">
        <color theme="0" tint="-0.14996795556505021"/>
      </bottom>
      <diagonal/>
    </border>
    <border>
      <left style="thin">
        <color theme="0" tint="-0.14996795556505021"/>
      </left>
      <right style="medium">
        <color indexed="64"/>
      </right>
      <top style="thin">
        <color theme="3" tint="0.39994506668294322"/>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3" tint="0.39994506668294322"/>
      </bottom>
      <diagonal/>
    </border>
    <border>
      <left style="thin">
        <color theme="0" tint="-0.14996795556505021"/>
      </left>
      <right style="medium">
        <color indexed="64"/>
      </right>
      <top style="thin">
        <color theme="0" tint="-0.14996795556505021"/>
      </top>
      <bottom style="thin">
        <color theme="3" tint="0.39994506668294322"/>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medium">
        <color indexed="64"/>
      </left>
      <right style="thin">
        <color theme="0" tint="-0.24994659260841701"/>
      </right>
      <top/>
      <bottom style="thin">
        <color theme="3" tint="0.39994506668294322"/>
      </bottom>
      <diagonal/>
    </border>
    <border>
      <left style="thin">
        <color theme="0" tint="-0.24994659260841701"/>
      </left>
      <right style="medium">
        <color indexed="64"/>
      </right>
      <top/>
      <bottom style="thin">
        <color theme="3" tint="0.39994506668294322"/>
      </bottom>
      <diagonal/>
    </border>
    <border>
      <left style="medium">
        <color indexed="64"/>
      </left>
      <right style="thin">
        <color theme="0" tint="-0.24994659260841701"/>
      </right>
      <top style="thin">
        <color theme="3" tint="0.39994506668294322"/>
      </top>
      <bottom style="double">
        <color indexed="64"/>
      </bottom>
      <diagonal/>
    </border>
    <border>
      <left style="thin">
        <color theme="0" tint="-0.24994659260841701"/>
      </left>
      <right style="thin">
        <color theme="0" tint="-0.24994659260841701"/>
      </right>
      <top style="thin">
        <color theme="3" tint="0.39994506668294322"/>
      </top>
      <bottom style="double">
        <color indexed="64"/>
      </bottom>
      <diagonal/>
    </border>
    <border>
      <left style="thin">
        <color theme="0" tint="-0.24994659260841701"/>
      </left>
      <right style="medium">
        <color indexed="64"/>
      </right>
      <top style="thin">
        <color theme="3" tint="0.39994506668294322"/>
      </top>
      <bottom style="double">
        <color indexed="64"/>
      </bottom>
      <diagonal/>
    </border>
    <border>
      <left/>
      <right style="thin">
        <color indexed="22"/>
      </right>
      <top style="medium">
        <color indexed="64"/>
      </top>
      <bottom style="thin">
        <color theme="3" tint="0.39994506668294322"/>
      </bottom>
      <diagonal/>
    </border>
    <border>
      <left style="thin">
        <color indexed="22"/>
      </left>
      <right/>
      <top style="medium">
        <color indexed="64"/>
      </top>
      <bottom style="thin">
        <color theme="3" tint="0.39994506668294322"/>
      </bottom>
      <diagonal/>
    </border>
    <border>
      <left style="medium">
        <color indexed="64"/>
      </left>
      <right style="thin">
        <color indexed="22"/>
      </right>
      <top style="medium">
        <color indexed="64"/>
      </top>
      <bottom style="thin">
        <color theme="3" tint="0.39994506668294322"/>
      </bottom>
      <diagonal/>
    </border>
    <border>
      <left style="thin">
        <color indexed="22"/>
      </left>
      <right style="thin">
        <color indexed="22"/>
      </right>
      <top style="medium">
        <color indexed="64"/>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right style="thin">
        <color indexed="22"/>
      </right>
      <top style="thin">
        <color theme="3" tint="0.39994506668294322"/>
      </top>
      <bottom style="thin">
        <color theme="3" tint="0.39994506668294322"/>
      </bottom>
      <diagonal/>
    </border>
    <border>
      <left style="thin">
        <color indexed="22"/>
      </left>
      <right/>
      <top style="thin">
        <color theme="3" tint="0.39994506668294322"/>
      </top>
      <bottom style="thin">
        <color theme="3" tint="0.39994506668294322"/>
      </bottom>
      <diagonal/>
    </border>
    <border>
      <left style="medium">
        <color indexed="64"/>
      </left>
      <right style="thin">
        <color indexed="22"/>
      </right>
      <top style="thin">
        <color theme="3" tint="0.39994506668294322"/>
      </top>
      <bottom style="thin">
        <color theme="3" tint="0.39994506668294322"/>
      </bottom>
      <diagonal/>
    </border>
    <border>
      <left style="thin">
        <color indexed="22"/>
      </left>
      <right style="thin">
        <color indexed="22"/>
      </right>
      <top style="thin">
        <color theme="3" tint="0.39994506668294322"/>
      </top>
      <bottom style="thin">
        <color theme="3" tint="0.39994506668294322"/>
      </bottom>
      <diagonal/>
    </border>
    <border>
      <left style="medium">
        <color indexed="64"/>
      </left>
      <right/>
      <top style="thin">
        <color theme="3" tint="0.39994506668294322"/>
      </top>
      <bottom style="medium">
        <color indexed="64"/>
      </bottom>
      <diagonal/>
    </border>
    <border>
      <left/>
      <right/>
      <top style="thin">
        <color theme="3" tint="0.39994506668294322"/>
      </top>
      <bottom style="medium">
        <color indexed="64"/>
      </bottom>
      <diagonal/>
    </border>
    <border>
      <left/>
      <right style="thin">
        <color indexed="22"/>
      </right>
      <top style="thin">
        <color theme="3" tint="0.39994506668294322"/>
      </top>
      <bottom style="medium">
        <color indexed="64"/>
      </bottom>
      <diagonal/>
    </border>
    <border>
      <left style="thin">
        <color indexed="22"/>
      </left>
      <right/>
      <top style="thin">
        <color theme="3" tint="0.39994506668294322"/>
      </top>
      <bottom style="medium">
        <color indexed="64"/>
      </bottom>
      <diagonal/>
    </border>
    <border>
      <left/>
      <right style="medium">
        <color indexed="64"/>
      </right>
      <top style="thin">
        <color theme="3" tint="0.39994506668294322"/>
      </top>
      <bottom style="medium">
        <color indexed="64"/>
      </bottom>
      <diagonal/>
    </border>
    <border>
      <left style="medium">
        <color indexed="64"/>
      </left>
      <right style="thin">
        <color indexed="22"/>
      </right>
      <top style="thin">
        <color theme="3" tint="0.39994506668294322"/>
      </top>
      <bottom style="medium">
        <color indexed="64"/>
      </bottom>
      <diagonal/>
    </border>
    <border>
      <left style="thin">
        <color indexed="22"/>
      </left>
      <right style="thin">
        <color indexed="22"/>
      </right>
      <top style="thin">
        <color theme="3" tint="0.39994506668294322"/>
      </top>
      <bottom style="medium">
        <color indexed="64"/>
      </bottom>
      <diagonal/>
    </border>
    <border>
      <left style="thin">
        <color theme="0" tint="-0.14996795556505021"/>
      </left>
      <right style="medium">
        <color indexed="64"/>
      </right>
      <top style="thin">
        <color theme="3" tint="0.39994506668294322"/>
      </top>
      <bottom style="medium">
        <color indexed="64"/>
      </bottom>
      <diagonal/>
    </border>
    <border>
      <left style="medium">
        <color indexed="64"/>
      </left>
      <right style="thin">
        <color indexed="22"/>
      </right>
      <top style="double">
        <color indexed="64"/>
      </top>
      <bottom style="thin">
        <color theme="3" tint="0.39994506668294322"/>
      </bottom>
      <diagonal/>
    </border>
    <border>
      <left style="thin">
        <color indexed="22"/>
      </left>
      <right style="thin">
        <color indexed="22"/>
      </right>
      <top style="double">
        <color indexed="64"/>
      </top>
      <bottom style="thin">
        <color theme="3" tint="0.39994506668294322"/>
      </bottom>
      <diagonal/>
    </border>
    <border>
      <left style="thin">
        <color indexed="22"/>
      </left>
      <right style="medium">
        <color indexed="64"/>
      </right>
      <top style="double">
        <color indexed="64"/>
      </top>
      <bottom style="thin">
        <color theme="3" tint="0.39994506668294322"/>
      </bottom>
      <diagonal/>
    </border>
    <border>
      <left style="medium">
        <color indexed="64"/>
      </left>
      <right style="thin">
        <color theme="0" tint="-0.14996795556505021"/>
      </right>
      <top style="thin">
        <color theme="3" tint="0.39994506668294322"/>
      </top>
      <bottom style="medium">
        <color auto="1"/>
      </bottom>
      <diagonal/>
    </border>
    <border>
      <left style="thin">
        <color theme="0" tint="-0.14996795556505021"/>
      </left>
      <right style="thin">
        <color theme="0" tint="-0.14996795556505021"/>
      </right>
      <top style="thin">
        <color theme="3" tint="0.39994506668294322"/>
      </top>
      <bottom style="medium">
        <color auto="1"/>
      </bottom>
      <diagonal/>
    </border>
    <border>
      <left style="medium">
        <color indexed="64"/>
      </left>
      <right style="thin">
        <color indexed="22"/>
      </right>
      <top style="thin">
        <color theme="3" tint="0.39994506668294322"/>
      </top>
      <bottom style="double">
        <color indexed="64"/>
      </bottom>
      <diagonal/>
    </border>
    <border>
      <left style="thin">
        <color indexed="22"/>
      </left>
      <right style="thin">
        <color indexed="22"/>
      </right>
      <top style="thin">
        <color theme="3" tint="0.39994506668294322"/>
      </top>
      <bottom style="double">
        <color indexed="64"/>
      </bottom>
      <diagonal/>
    </border>
    <border>
      <left style="medium">
        <color indexed="64"/>
      </left>
      <right style="thin">
        <color theme="0" tint="-0.24994659260841701"/>
      </right>
      <top style="medium">
        <color indexed="64"/>
      </top>
      <bottom style="thin">
        <color theme="3" tint="0.39994506668294322"/>
      </bottom>
      <diagonal/>
    </border>
    <border>
      <left style="medium">
        <color indexed="64"/>
      </left>
      <right style="thin">
        <color theme="0" tint="-0.24994659260841701"/>
      </right>
      <top style="thin">
        <color theme="3" tint="0.39994506668294322"/>
      </top>
      <bottom style="medium">
        <color indexed="64"/>
      </bottom>
      <diagonal/>
    </border>
    <border>
      <left style="thin">
        <color theme="0" tint="-0.24994659260841701"/>
      </left>
      <right style="medium">
        <color indexed="64"/>
      </right>
      <top style="thin">
        <color theme="3" tint="0.39994506668294322"/>
      </top>
      <bottom style="medium">
        <color indexed="64"/>
      </bottom>
      <diagonal/>
    </border>
    <border>
      <left style="medium">
        <color indexed="64"/>
      </left>
      <right style="thin">
        <color theme="0" tint="-0.34998626667073579"/>
      </right>
      <top style="medium">
        <color indexed="64"/>
      </top>
      <bottom style="thin">
        <color theme="3" tint="0.39994506668294322"/>
      </bottom>
      <diagonal/>
    </border>
    <border>
      <left style="thin">
        <color theme="0" tint="-0.34998626667073579"/>
      </left>
      <right style="thin">
        <color theme="0" tint="-0.34998626667073579"/>
      </right>
      <top style="medium">
        <color indexed="64"/>
      </top>
      <bottom style="thin">
        <color theme="3" tint="0.39994506668294322"/>
      </bottom>
      <diagonal/>
    </border>
    <border>
      <left style="thin">
        <color theme="0" tint="-0.34998626667073579"/>
      </left>
      <right style="medium">
        <color indexed="64"/>
      </right>
      <top style="medium">
        <color indexed="64"/>
      </top>
      <bottom style="thin">
        <color theme="3" tint="0.39994506668294322"/>
      </bottom>
      <diagonal/>
    </border>
    <border>
      <left style="medium">
        <color indexed="64"/>
      </left>
      <right style="thin">
        <color theme="0" tint="-0.34998626667073579"/>
      </right>
      <top style="thin">
        <color theme="3" tint="0.39994506668294322"/>
      </top>
      <bottom style="thin">
        <color theme="3" tint="0.39994506668294322"/>
      </bottom>
      <diagonal/>
    </border>
    <border>
      <left style="thin">
        <color theme="0" tint="-0.34998626667073579"/>
      </left>
      <right style="thin">
        <color theme="0" tint="-0.34998626667073579"/>
      </right>
      <top style="thin">
        <color theme="3" tint="0.39994506668294322"/>
      </top>
      <bottom style="thin">
        <color theme="3" tint="0.39994506668294322"/>
      </bottom>
      <diagonal/>
    </border>
    <border>
      <left style="thin">
        <color theme="0" tint="-0.34998626667073579"/>
      </left>
      <right style="medium">
        <color indexed="64"/>
      </right>
      <top style="thin">
        <color theme="3" tint="0.39994506668294322"/>
      </top>
      <bottom style="thin">
        <color theme="3" tint="0.39994506668294322"/>
      </bottom>
      <diagonal/>
    </border>
    <border>
      <left style="medium">
        <color indexed="64"/>
      </left>
      <right style="medium">
        <color indexed="64"/>
      </right>
      <top style="thin">
        <color theme="3" tint="0.39994506668294322"/>
      </top>
      <bottom style="medium">
        <color indexed="64"/>
      </bottom>
      <diagonal/>
    </border>
    <border>
      <left style="medium">
        <color indexed="64"/>
      </left>
      <right style="thin">
        <color theme="0" tint="-0.34998626667073579"/>
      </right>
      <top style="thin">
        <color theme="3" tint="0.39994506668294322"/>
      </top>
      <bottom style="thin">
        <color indexed="64"/>
      </bottom>
      <diagonal/>
    </border>
    <border>
      <left style="thin">
        <color theme="0" tint="-0.34998626667073579"/>
      </left>
      <right style="thin">
        <color theme="0" tint="-0.34998626667073579"/>
      </right>
      <top style="thin">
        <color theme="3" tint="0.39994506668294322"/>
      </top>
      <bottom style="thin">
        <color indexed="64"/>
      </bottom>
      <diagonal/>
    </border>
    <border>
      <left style="thin">
        <color theme="0" tint="-0.34998626667073579"/>
      </left>
      <right style="medium">
        <color indexed="64"/>
      </right>
      <top style="thin">
        <color theme="3" tint="0.39994506668294322"/>
      </top>
      <bottom style="thin">
        <color indexed="64"/>
      </bottom>
      <diagonal/>
    </border>
    <border>
      <left style="medium">
        <color indexed="64"/>
      </left>
      <right style="medium">
        <color indexed="64"/>
      </right>
      <top style="thin">
        <color theme="3" tint="0.39994506668294322"/>
      </top>
      <bottom style="double">
        <color indexed="64"/>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medium">
        <color indexed="64"/>
      </top>
      <bottom style="thin">
        <color theme="3" tint="0.39994506668294322"/>
      </bottom>
      <diagonal/>
    </border>
    <border>
      <left style="thin">
        <color indexed="64"/>
      </left>
      <right style="thin">
        <color theme="0" tint="-0.14996795556505021"/>
      </right>
      <top style="thin">
        <color theme="3" tint="0.39994506668294322"/>
      </top>
      <bottom style="thin">
        <color theme="3" tint="0.39994506668294322"/>
      </bottom>
      <diagonal/>
    </border>
    <border>
      <left style="thin">
        <color theme="0" tint="-0.14996795556505021"/>
      </left>
      <right style="thin">
        <color indexed="64"/>
      </right>
      <top style="thin">
        <color theme="3" tint="0.39994506668294322"/>
      </top>
      <bottom style="thin">
        <color theme="3" tint="0.39994506668294322"/>
      </bottom>
      <diagonal/>
    </border>
    <border>
      <left style="thin">
        <color indexed="64"/>
      </left>
      <right style="thin">
        <color indexed="64"/>
      </right>
      <top style="medium">
        <color indexed="64"/>
      </top>
      <bottom style="thin">
        <color theme="3" tint="0.39994506668294322"/>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thin">
        <color indexed="64"/>
      </right>
      <top style="thin">
        <color indexed="64"/>
      </top>
      <bottom style="thin">
        <color theme="3" tint="0.39994506668294322"/>
      </bottom>
      <diagonal/>
    </border>
    <border>
      <left style="medium">
        <color indexed="64"/>
      </left>
      <right style="thin">
        <color theme="0" tint="-0.24994659260841701"/>
      </right>
      <top style="thin">
        <color theme="3" tint="0.39994506668294322"/>
      </top>
      <bottom style="thin">
        <color theme="3" tint="0.39994506668294322"/>
      </bottom>
      <diagonal/>
    </border>
    <border>
      <left style="thin">
        <color theme="0" tint="-0.24994659260841701"/>
      </left>
      <right style="thin">
        <color theme="0" tint="-0.24994659260841701"/>
      </right>
      <top style="thin">
        <color theme="3" tint="0.39994506668294322"/>
      </top>
      <bottom style="thin">
        <color auto="1"/>
      </bottom>
      <diagonal/>
    </border>
    <border>
      <left style="thin">
        <color theme="0" tint="-0.24994659260841701"/>
      </left>
      <right/>
      <top style="thin">
        <color theme="3" tint="0.39994506668294322"/>
      </top>
      <bottom style="thin">
        <color indexed="64"/>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right style="thin">
        <color theme="0" tint="-0.24994659260841701"/>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right style="thin">
        <color theme="0" tint="-0.24994659260841701"/>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right style="thin">
        <color theme="0" tint="-0.24994659260841701"/>
      </right>
      <top style="thin">
        <color theme="3" tint="0.39994506668294322"/>
      </top>
      <bottom/>
      <diagonal/>
    </border>
    <border>
      <left/>
      <right style="thin">
        <color theme="0" tint="-0.24994659260841701"/>
      </right>
      <top style="double">
        <color auto="1"/>
      </top>
      <bottom style="medium">
        <color indexed="64"/>
      </bottom>
      <diagonal/>
    </border>
    <border>
      <left style="thin">
        <color theme="0" tint="-0.24994659260841701"/>
      </left>
      <right style="thin">
        <color theme="0" tint="-0.24994659260841701"/>
      </right>
      <top style="double">
        <color auto="1"/>
      </top>
      <bottom style="medium">
        <color indexed="64"/>
      </bottom>
      <diagonal/>
    </border>
    <border>
      <left style="thin">
        <color theme="0" tint="-0.24994659260841701"/>
      </left>
      <right style="thin">
        <color indexed="64"/>
      </right>
      <top style="double">
        <color auto="1"/>
      </top>
      <bottom style="medium">
        <color indexed="64"/>
      </bottom>
      <diagonal/>
    </border>
    <border>
      <left style="medium">
        <color indexed="64"/>
      </left>
      <right/>
      <top/>
      <bottom style="thin">
        <color theme="3" tint="0.39994506668294322"/>
      </bottom>
      <diagonal/>
    </border>
    <border>
      <left style="thin">
        <color theme="0" tint="-0.14996795556505021"/>
      </left>
      <right/>
      <top/>
      <bottom style="thin">
        <color theme="3" tint="0.39994506668294322"/>
      </bottom>
      <diagonal/>
    </border>
    <border>
      <left style="thin">
        <color theme="0" tint="-0.14996795556505021"/>
      </left>
      <right/>
      <top style="thin">
        <color theme="3" tint="0.39994506668294322"/>
      </top>
      <bottom style="double">
        <color indexed="64"/>
      </bottom>
      <diagonal/>
    </border>
    <border>
      <left style="thin">
        <color theme="0" tint="-0.14996795556505021"/>
      </left>
      <right style="medium">
        <color indexed="64"/>
      </right>
      <top style="thin">
        <color theme="3" tint="0.39994506668294322"/>
      </top>
      <bottom style="double">
        <color indexed="64"/>
      </bottom>
      <diagonal/>
    </border>
    <border>
      <left style="medium">
        <color indexed="64"/>
      </left>
      <right/>
      <top style="thin">
        <color theme="3" tint="0.39994506668294322"/>
      </top>
      <bottom style="thin">
        <color indexed="64"/>
      </bottom>
      <diagonal/>
    </border>
    <border>
      <left style="medium">
        <color indexed="64"/>
      </left>
      <right style="thin">
        <color indexed="64"/>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medium">
        <color indexed="64"/>
      </left>
      <right style="thin">
        <color indexed="64"/>
      </right>
      <top style="thin">
        <color theme="3" tint="0.39994506668294322"/>
      </top>
      <bottom style="thin">
        <color theme="0" tint="-0.14996795556505021"/>
      </bottom>
      <diagonal/>
    </border>
    <border>
      <left style="thin">
        <color theme="0" tint="-0.14996795556505021"/>
      </left>
      <right/>
      <top style="thin">
        <color theme="3" tint="0.39994506668294322"/>
      </top>
      <bottom style="thin">
        <color indexed="64"/>
      </bottom>
      <diagonal/>
    </border>
    <border>
      <left style="thin">
        <color theme="0" tint="-0.24994659260841701"/>
      </left>
      <right style="medium">
        <color indexed="64"/>
      </right>
      <top style="thin">
        <color theme="3" tint="0.39994506668294322"/>
      </top>
      <bottom style="thin">
        <color indexed="64"/>
      </bottom>
      <diagonal/>
    </border>
    <border>
      <left style="thin">
        <color indexed="64"/>
      </left>
      <right/>
      <top style="thin">
        <color theme="3" tint="0.39994506668294322"/>
      </top>
      <bottom style="medium">
        <color indexed="64"/>
      </bottom>
      <diagonal/>
    </border>
    <border>
      <left style="thin">
        <color indexed="64"/>
      </left>
      <right/>
      <top style="thin">
        <color theme="0" tint="-0.24994659260841701"/>
      </top>
      <bottom style="thin">
        <color theme="3" tint="0.39994506668294322"/>
      </bottom>
      <diagonal/>
    </border>
    <border>
      <left style="thin">
        <color indexed="64"/>
      </left>
      <right/>
      <top style="thin">
        <color theme="3" tint="0.39994506668294322"/>
      </top>
      <bottom style="thin">
        <color theme="0" tint="-0.24994659260841701"/>
      </bottom>
      <diagonal/>
    </border>
    <border>
      <left style="medium">
        <color indexed="64"/>
      </left>
      <right style="thin">
        <color theme="0" tint="-0.24994659260841701"/>
      </right>
      <top style="thin">
        <color theme="3" tint="0.39994506668294322"/>
      </top>
      <bottom style="thin">
        <color indexed="64"/>
      </bottom>
      <diagonal/>
    </border>
    <border>
      <left style="medium">
        <color indexed="64"/>
      </left>
      <right style="medium">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3" tint="0.399945066682943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3" tint="0.39994506668294322"/>
      </bottom>
      <diagonal/>
    </border>
    <border>
      <left/>
      <right style="thin">
        <color theme="0" tint="-0.14996795556505021"/>
      </right>
      <top style="thin">
        <color theme="0" tint="-0.14996795556505021"/>
      </top>
      <bottom style="thin">
        <color theme="3" tint="0.39994506668294322"/>
      </bottom>
      <diagonal/>
    </border>
    <border>
      <left/>
      <right style="thin">
        <color theme="0" tint="-0.14996795556505021"/>
      </right>
      <top style="thin">
        <color theme="3" tint="0.39994506668294322"/>
      </top>
      <bottom style="thin">
        <color indexed="64"/>
      </bottom>
      <diagonal/>
    </border>
    <border>
      <left/>
      <right style="medium">
        <color indexed="64"/>
      </right>
      <top style="thin">
        <color theme="0" tint="-0.24994659260841701"/>
      </top>
      <bottom style="double">
        <color indexed="64"/>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indexed="64"/>
      </left>
      <right style="thin">
        <color indexed="22"/>
      </right>
      <top style="medium">
        <color auto="1"/>
      </top>
      <bottom style="thin">
        <color theme="3" tint="0.39994506668294322"/>
      </bottom>
      <diagonal/>
    </border>
    <border>
      <left style="thin">
        <color indexed="64"/>
      </left>
      <right style="thin">
        <color indexed="22"/>
      </right>
      <top style="thin">
        <color theme="3" tint="0.39994506668294322"/>
      </top>
      <bottom style="thin">
        <color theme="3" tint="0.39994506668294322"/>
      </bottom>
      <diagonal/>
    </border>
    <border>
      <left style="thin">
        <color indexed="64"/>
      </left>
      <right style="thin">
        <color indexed="22"/>
      </right>
      <top style="thin">
        <color theme="3" tint="0.39994506668294322"/>
      </top>
      <bottom style="medium">
        <color indexed="64"/>
      </bottom>
      <diagonal/>
    </border>
    <border>
      <left style="thin">
        <color theme="0" tint="-0.2499465926084170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0" tint="-0.14996795556505021"/>
      </right>
      <top style="thin">
        <color theme="3" tint="0.39994506668294322"/>
      </top>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indexed="64"/>
      </left>
      <right/>
      <top/>
      <bottom style="thin">
        <color theme="3" tint="0.39994506668294322"/>
      </bottom>
      <diagonal/>
    </border>
    <border>
      <left/>
      <right style="thin">
        <color indexed="64"/>
      </right>
      <top style="thin">
        <color theme="3" tint="0.39994506668294322"/>
      </top>
      <bottom/>
      <diagonal/>
    </border>
    <border>
      <left/>
      <right style="thin">
        <color indexed="64"/>
      </right>
      <top style="medium">
        <color auto="1"/>
      </top>
      <bottom style="medium">
        <color indexed="64"/>
      </bottom>
      <diagonal/>
    </border>
    <border>
      <left style="thin">
        <color theme="0" tint="-0.24994659260841701"/>
      </left>
      <right style="medium">
        <color indexed="64"/>
      </right>
      <top/>
      <bottom/>
      <diagonal/>
    </border>
    <border>
      <left style="thin">
        <color theme="0" tint="-0.24994659260841701"/>
      </left>
      <right/>
      <top style="medium">
        <color indexed="64"/>
      </top>
      <bottom/>
      <diagonal/>
    </border>
    <border>
      <left style="thin">
        <color theme="0" tint="-0.24994659260841701"/>
      </left>
      <right style="medium">
        <color indexed="64"/>
      </right>
      <top style="thin">
        <color theme="3" tint="0.39994506668294322"/>
      </top>
      <bottom/>
      <diagonal/>
    </border>
    <border>
      <left style="medium">
        <color theme="1" tint="4.9989318521683403E-2"/>
      </left>
      <right/>
      <top/>
      <bottom style="thin">
        <color theme="3" tint="0.39994506668294322"/>
      </bottom>
      <diagonal/>
    </border>
    <border>
      <left style="thin">
        <color indexed="64"/>
      </left>
      <right style="medium">
        <color theme="1" tint="4.9989318521683403E-2"/>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thin">
        <color indexed="64"/>
      </left>
      <right style="medium">
        <color theme="1" tint="4.9989318521683403E-2"/>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style="thin">
        <color indexed="64"/>
      </left>
      <right style="medium">
        <color theme="1" tint="4.9989318521683403E-2"/>
      </right>
      <top style="thin">
        <color theme="3" tint="0.39994506668294322"/>
      </top>
      <bottom/>
      <diagonal/>
    </border>
    <border>
      <left/>
      <right/>
      <top style="medium">
        <color auto="1"/>
      </top>
      <bottom style="hair">
        <color theme="5" tint="-0.24994659260841701"/>
      </bottom>
      <diagonal/>
    </border>
    <border>
      <left/>
      <right/>
      <top style="hair">
        <color theme="5" tint="-0.24994659260841701"/>
      </top>
      <bottom style="hair">
        <color theme="5" tint="-0.24994659260841701"/>
      </bottom>
      <diagonal/>
    </border>
    <border>
      <left style="thin">
        <color theme="0" tint="-0.24994659260841701"/>
      </left>
      <right/>
      <top/>
      <bottom/>
      <diagonal/>
    </border>
    <border>
      <left/>
      <right/>
      <top style="thin">
        <color indexed="64"/>
      </top>
      <bottom style="medium">
        <color theme="3" tint="-0.24994659260841701"/>
      </bottom>
      <diagonal/>
    </border>
    <border>
      <left style="medium">
        <color auto="1"/>
      </left>
      <right/>
      <top/>
      <bottom/>
      <diagonal/>
    </border>
    <border>
      <left/>
      <right style="thin">
        <color indexed="64"/>
      </right>
      <top/>
      <bottom style="thin">
        <color theme="0" tint="-0.24994659260841701"/>
      </bottom>
      <diagonal/>
    </border>
    <border>
      <left/>
      <right style="double">
        <color indexed="64"/>
      </right>
      <top style="thin">
        <color indexed="64"/>
      </top>
      <bottom style="medium">
        <color auto="1"/>
      </bottom>
      <diagonal/>
    </border>
    <border>
      <left/>
      <right style="thin">
        <color indexed="64"/>
      </right>
      <top style="medium">
        <color indexed="64"/>
      </top>
      <bottom style="thin">
        <color theme="0" tint="-0.14996795556505021"/>
      </bottom>
      <diagonal/>
    </border>
    <border>
      <left/>
      <right/>
      <top style="medium">
        <color indexed="64"/>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bottom style="medium">
        <color indexed="64"/>
      </bottom>
      <diagonal/>
    </border>
    <border>
      <left style="thin">
        <color indexed="64"/>
      </left>
      <right style="thin">
        <color indexed="64"/>
      </right>
      <top style="thin">
        <color theme="0" tint="-0.14996795556505021"/>
      </top>
      <bottom style="thin">
        <color theme="0" tint="-0.14996795556505021"/>
      </bottom>
      <diagonal/>
    </border>
    <border>
      <left/>
      <right style="medium">
        <color indexed="64"/>
      </right>
      <top style="thin">
        <color indexed="64"/>
      </top>
      <bottom style="thin">
        <color theme="3" tint="0.39994506668294322"/>
      </bottom>
      <diagonal/>
    </border>
    <border>
      <left/>
      <right style="medium">
        <color indexed="64"/>
      </right>
      <top style="thin">
        <color theme="3" tint="0.39994506668294322"/>
      </top>
      <bottom style="thin">
        <color indexed="64"/>
      </bottom>
      <diagonal/>
    </border>
    <border>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style="medium">
        <color indexed="64"/>
      </top>
      <bottom style="thin">
        <color theme="3" tint="0.39994506668294322"/>
      </bottom>
      <diagonal/>
    </border>
    <border>
      <left style="thin">
        <color theme="0" tint="-0.14996795556505021"/>
      </left>
      <right style="thin">
        <color theme="0" tint="-0.14990691854609822"/>
      </right>
      <top style="thin">
        <color theme="3" tint="0.39994506668294322"/>
      </top>
      <bottom style="thin">
        <color theme="3" tint="0.39994506668294322"/>
      </bottom>
      <diagonal/>
    </border>
    <border>
      <left style="thin">
        <color theme="0" tint="-0.14996795556505021"/>
      </left>
      <right style="thin">
        <color theme="0" tint="-0.14990691854609822"/>
      </right>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thin">
        <color theme="0" tint="-0.14996795556505021"/>
      </left>
      <right/>
      <top/>
      <bottom/>
      <diagonal/>
    </border>
    <border>
      <left style="thin">
        <color indexed="64"/>
      </left>
      <right style="medium">
        <color indexed="64"/>
      </right>
      <top/>
      <bottom style="thin">
        <color theme="3" tint="0.39994506668294322"/>
      </bottom>
      <diagonal/>
    </border>
    <border>
      <left/>
      <right style="medium">
        <color indexed="64"/>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medium">
        <color indexed="64"/>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double">
        <color auto="1"/>
      </right>
      <top style="medium">
        <color auto="1"/>
      </top>
      <bottom style="medium">
        <color auto="1"/>
      </bottom>
      <diagonal/>
    </border>
    <border>
      <left style="double">
        <color indexed="64"/>
      </left>
      <right style="medium">
        <color indexed="64"/>
      </right>
      <top/>
      <bottom style="medium">
        <color auto="1"/>
      </bottom>
      <diagonal/>
    </border>
    <border>
      <left/>
      <right/>
      <top/>
      <bottom style="thin">
        <color theme="3" tint="0.39994506668294322"/>
      </bottom>
      <diagonal/>
    </border>
    <border>
      <left/>
      <right style="medium">
        <color indexed="64"/>
      </right>
      <top/>
      <bottom style="thin">
        <color theme="3" tint="0.39994506668294322"/>
      </bottom>
      <diagonal/>
    </border>
    <border>
      <left style="thin">
        <color theme="0" tint="-0.14993743705557422"/>
      </left>
      <right/>
      <top/>
      <bottom style="thin">
        <color theme="3" tint="0.39994506668294322"/>
      </bottom>
      <diagonal/>
    </border>
    <border>
      <left style="thin">
        <color theme="0" tint="-0.34998626667073579"/>
      </left>
      <right style="thin">
        <color theme="0" tint="-0.34998626667073579"/>
      </right>
      <top style="thin">
        <color theme="3" tint="0.39994506668294322"/>
      </top>
      <bottom/>
      <diagonal/>
    </border>
    <border>
      <left style="thin">
        <color theme="0" tint="-0.34998626667073579"/>
      </left>
      <right style="medium">
        <color indexed="64"/>
      </right>
      <top style="thin">
        <color theme="3" tint="0.39994506668294322"/>
      </top>
      <bottom/>
      <diagonal/>
    </border>
    <border>
      <left style="medium">
        <color indexed="64"/>
      </left>
      <right style="thin">
        <color theme="0" tint="-0.14996795556505021"/>
      </right>
      <top style="thin">
        <color indexed="64"/>
      </top>
      <bottom style="medium">
        <color indexed="64"/>
      </bottom>
      <diagonal/>
    </border>
    <border>
      <left style="thin">
        <color theme="0" tint="-0.14996795556505021"/>
      </left>
      <right style="thin">
        <color theme="0" tint="-0.14996795556505021"/>
      </right>
      <top style="thin">
        <color indexed="64"/>
      </top>
      <bottom style="medium">
        <color indexed="64"/>
      </bottom>
      <diagonal/>
    </border>
    <border>
      <left style="medium">
        <color indexed="64"/>
      </left>
      <right style="thin">
        <color theme="0" tint="-0.14996795556505021"/>
      </right>
      <top style="medium">
        <color indexed="64"/>
      </top>
      <bottom style="double">
        <color indexed="64"/>
      </bottom>
      <diagonal/>
    </border>
    <border>
      <left style="thin">
        <color theme="0" tint="-0.14996795556505021"/>
      </left>
      <right style="thin">
        <color theme="0" tint="-0.14996795556505021"/>
      </right>
      <top style="medium">
        <color indexed="64"/>
      </top>
      <bottom style="double">
        <color indexed="64"/>
      </bottom>
      <diagonal/>
    </border>
    <border>
      <left style="thin">
        <color theme="0" tint="-0.14996795556505021"/>
      </left>
      <right style="medium">
        <color indexed="64"/>
      </right>
      <top style="medium">
        <color indexed="64"/>
      </top>
      <bottom style="double">
        <color indexed="64"/>
      </bottom>
      <diagonal/>
    </border>
    <border>
      <left/>
      <right/>
      <top style="thin">
        <color theme="0" tint="-0.14996795556505021"/>
      </top>
      <bottom style="thin">
        <color indexed="64"/>
      </bottom>
      <diagonal/>
    </border>
    <border>
      <left style="medium">
        <color indexed="64"/>
      </left>
      <right/>
      <top/>
      <bottom style="thin">
        <color indexed="64"/>
      </bottom>
      <diagonal/>
    </border>
    <border>
      <left/>
      <right style="thin">
        <color indexed="64"/>
      </right>
      <top/>
      <bottom style="thin">
        <color theme="3" tint="0.39994506668294322"/>
      </bottom>
      <diagonal/>
    </border>
    <border>
      <left style="thin">
        <color indexed="64"/>
      </left>
      <right style="thin">
        <color theme="0" tint="-0.14996795556505021"/>
      </right>
      <top style="thin">
        <color theme="3" tint="0.39994506668294322"/>
      </top>
      <bottom style="medium">
        <color indexed="64"/>
      </bottom>
      <diagonal/>
    </border>
    <border>
      <left style="thin">
        <color theme="0" tint="-0.14996795556505021"/>
      </left>
      <right style="thin">
        <color indexed="64"/>
      </right>
      <top style="thin">
        <color theme="3" tint="0.39994506668294322"/>
      </top>
      <bottom/>
      <diagonal/>
    </border>
    <border>
      <left style="thin">
        <color theme="0" tint="-0.14996795556505021"/>
      </left>
      <right/>
      <top style="thin">
        <color theme="3" tint="0.39994506668294322"/>
      </top>
      <bottom style="medium">
        <color auto="1"/>
      </bottom>
      <diagonal/>
    </border>
    <border>
      <left style="thin">
        <color indexed="64"/>
      </left>
      <right style="thin">
        <color theme="0" tint="-0.14996795556505021"/>
      </right>
      <top/>
      <bottom style="thin">
        <color theme="3" tint="0.39994506668294322"/>
      </bottom>
      <diagonal/>
    </border>
    <border>
      <left style="thin">
        <color theme="0" tint="-0.14996795556505021"/>
      </left>
      <right style="thin">
        <color indexed="64"/>
      </right>
      <top/>
      <bottom style="thin">
        <color theme="3" tint="0.39994506668294322"/>
      </bottom>
      <diagonal/>
    </border>
    <border>
      <left/>
      <right style="double">
        <color auto="1"/>
      </right>
      <top style="double">
        <color auto="1"/>
      </top>
      <bottom style="double">
        <color auto="1"/>
      </bottom>
      <diagonal/>
    </border>
    <border>
      <left style="thin">
        <color indexed="64"/>
      </left>
      <right/>
      <top style="thin">
        <color theme="3" tint="0.39994506668294322"/>
      </top>
      <bottom style="double">
        <color auto="1"/>
      </bottom>
      <diagonal/>
    </border>
    <border>
      <left/>
      <right style="medium">
        <color indexed="64"/>
      </right>
      <top style="thin">
        <color theme="3" tint="0.39994506668294322"/>
      </top>
      <bottom style="double">
        <color auto="1"/>
      </bottom>
      <diagonal/>
    </border>
    <border>
      <left/>
      <right/>
      <top/>
      <bottom style="medium">
        <color indexed="18"/>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style="medium">
        <color indexed="18"/>
      </top>
      <bottom/>
      <diagonal/>
    </border>
    <border>
      <left style="medium">
        <color indexed="18"/>
      </left>
      <right/>
      <top style="medium">
        <color indexed="18"/>
      </top>
      <bottom/>
      <diagonal/>
    </border>
    <border>
      <left style="medium">
        <color indexed="18"/>
      </left>
      <right/>
      <top/>
      <bottom style="medium">
        <color indexed="18"/>
      </bottom>
      <diagonal/>
    </border>
    <border>
      <left/>
      <right style="medium">
        <color indexed="18"/>
      </right>
      <top style="medium">
        <color indexed="18"/>
      </top>
      <bottom/>
      <diagonal/>
    </border>
    <border>
      <left/>
      <right style="medium">
        <color indexed="18"/>
      </right>
      <top/>
      <bottom style="medium">
        <color indexed="18"/>
      </bottom>
      <diagonal/>
    </border>
    <border>
      <left style="medium">
        <color indexed="64"/>
      </left>
      <right style="thin">
        <color theme="0" tint="-0.14996795556505021"/>
      </right>
      <top style="thin">
        <color indexed="64"/>
      </top>
      <bottom style="thin">
        <color theme="3" tint="0.39994506668294322"/>
      </bottom>
      <diagonal/>
    </border>
    <border>
      <left style="thin">
        <color theme="0" tint="-0.14996795556505021"/>
      </left>
      <right style="thin">
        <color theme="0" tint="-0.14996795556505021"/>
      </right>
      <top style="thin">
        <color indexed="64"/>
      </top>
      <bottom style="thin">
        <color theme="3" tint="0.39994506668294322"/>
      </bottom>
      <diagonal/>
    </border>
    <border>
      <left style="thin">
        <color theme="0" tint="-0.14996795556505021"/>
      </left>
      <right style="medium">
        <color indexed="64"/>
      </right>
      <top style="thin">
        <color indexed="64"/>
      </top>
      <bottom style="thin">
        <color theme="3" tint="0.39994506668294322"/>
      </bottom>
      <diagonal/>
    </border>
    <border>
      <left style="medium">
        <color indexed="64"/>
      </left>
      <right style="thin">
        <color theme="0" tint="-0.14996795556505021"/>
      </right>
      <top style="thin">
        <color theme="3" tint="0.39994506668294322"/>
      </top>
      <bottom style="double">
        <color indexed="64"/>
      </bottom>
      <diagonal/>
    </border>
    <border>
      <left style="thin">
        <color theme="0" tint="-0.14996795556505021"/>
      </left>
      <right style="thin">
        <color theme="0" tint="-0.14996795556505021"/>
      </right>
      <top style="thin">
        <color theme="3" tint="0.39994506668294322"/>
      </top>
      <bottom style="double">
        <color indexed="64"/>
      </bottom>
      <diagonal/>
    </border>
    <border>
      <left style="medium">
        <color indexed="64"/>
      </left>
      <right style="thin">
        <color theme="0" tint="-0.14996795556505021"/>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style="medium">
        <color indexed="64"/>
      </right>
      <top/>
      <bottom style="medium">
        <color indexed="64"/>
      </bottom>
      <diagonal/>
    </border>
    <border>
      <left style="medium">
        <color indexed="64"/>
      </left>
      <right style="thin">
        <color theme="0" tint="-0.14996795556505021"/>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style="medium">
        <color indexed="64"/>
      </left>
      <right/>
      <top style="thin">
        <color indexed="64"/>
      </top>
      <bottom/>
      <diagonal/>
    </border>
    <border>
      <left style="thin">
        <color theme="0" tint="-0.14993743705557422"/>
      </left>
      <right style="thin">
        <color theme="0" tint="-0.14993743705557422"/>
      </right>
      <top/>
      <bottom style="thin">
        <color theme="3" tint="0.39994506668294322"/>
      </bottom>
      <diagonal/>
    </border>
    <border>
      <left style="thin">
        <color theme="0" tint="-0.14993743705557422"/>
      </left>
      <right style="thin">
        <color theme="0" tint="-0.14990691854609822"/>
      </right>
      <top/>
      <bottom style="thin">
        <color theme="3" tint="0.39994506668294322"/>
      </bottom>
      <diagonal/>
    </border>
    <border>
      <left/>
      <right style="thin">
        <color theme="0" tint="-0.14990691854609822"/>
      </right>
      <top/>
      <bottom style="thin">
        <color theme="3" tint="0.39994506668294322"/>
      </bottom>
      <diagonal/>
    </border>
    <border>
      <left style="thin">
        <color theme="0" tint="-0.14990691854609822"/>
      </left>
      <right style="thin">
        <color theme="0" tint="-0.14990691854609822"/>
      </right>
      <top/>
      <bottom style="thin">
        <color theme="3" tint="0.39994506668294322"/>
      </bottom>
      <diagonal/>
    </border>
    <border>
      <left style="thin">
        <color theme="0" tint="-0.14990691854609822"/>
      </left>
      <right style="thin">
        <color theme="0" tint="-0.14993743705557422"/>
      </right>
      <top/>
      <bottom style="thin">
        <color theme="3" tint="0.39994506668294322"/>
      </bottom>
      <diagonal/>
    </border>
    <border>
      <left style="thin">
        <color theme="0" tint="-0.14993743705557422"/>
      </left>
      <right style="medium">
        <color indexed="64"/>
      </right>
      <top/>
      <bottom style="thin">
        <color theme="3" tint="0.39994506668294322"/>
      </bottom>
      <diagonal/>
    </border>
    <border>
      <left style="thin">
        <color theme="0" tint="-0.24994659260841701"/>
      </left>
      <right/>
      <top style="thin">
        <color indexed="64"/>
      </top>
      <bottom/>
      <diagonal/>
    </border>
    <border>
      <left style="thin">
        <color theme="0" tint="-0.24994659260841701"/>
      </left>
      <right style="medium">
        <color indexed="64"/>
      </right>
      <top style="thin">
        <color indexed="64"/>
      </top>
      <bottom/>
      <diagonal/>
    </border>
    <border>
      <left/>
      <right/>
      <top/>
      <bottom style="medium">
        <color auto="1"/>
      </bottom>
      <diagonal/>
    </border>
    <border>
      <left style="thin">
        <color indexed="64"/>
      </left>
      <right style="thin">
        <color indexed="64"/>
      </right>
      <top style="medium">
        <color indexed="64"/>
      </top>
      <bottom/>
      <diagonal/>
    </border>
    <border>
      <left style="thin">
        <color theme="0" tint="-0.24994659260841701"/>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theme="3" tint="0.3999450666829432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medium">
        <color theme="3" tint="-0.499984740745262"/>
      </right>
      <top/>
      <bottom style="medium">
        <color auto="1"/>
      </bottom>
      <diagonal/>
    </border>
    <border>
      <left style="medium">
        <color indexed="64"/>
      </left>
      <right style="medium">
        <color indexed="64"/>
      </right>
      <top style="thin">
        <color theme="3" tint="0.39994506668294322"/>
      </top>
      <bottom/>
      <diagonal/>
    </border>
    <border>
      <left style="medium">
        <color indexed="64"/>
      </left>
      <right style="medium">
        <color indexed="64"/>
      </right>
      <top/>
      <bottom style="thin">
        <color theme="3" tint="0.39994506668294322"/>
      </bottom>
      <diagonal/>
    </border>
    <border>
      <left style="thin">
        <color indexed="64"/>
      </left>
      <right/>
      <top/>
      <bottom style="thin">
        <color theme="0" tint="-0.24994659260841701"/>
      </bottom>
      <diagonal/>
    </border>
    <border>
      <left style="thin">
        <color indexed="64"/>
      </left>
      <right style="thin">
        <color theme="0" tint="-0.24994659260841701"/>
      </right>
      <top style="medium">
        <color auto="1"/>
      </top>
      <bottom style="thin">
        <color indexed="64"/>
      </bottom>
      <diagonal/>
    </border>
    <border>
      <left/>
      <right style="thin">
        <color indexed="64"/>
      </right>
      <top style="thin">
        <color indexed="64"/>
      </top>
      <bottom style="medium">
        <color indexed="64"/>
      </bottom>
      <diagonal/>
    </border>
    <border>
      <left/>
      <right/>
      <top style="hair">
        <color theme="5" tint="-0.24994659260841701"/>
      </top>
      <bottom style="medium">
        <color indexed="64"/>
      </bottom>
      <diagonal/>
    </border>
    <border>
      <left style="thin">
        <color theme="0" tint="-0.24994659260841701"/>
      </left>
      <right/>
      <top/>
      <bottom style="medium">
        <color indexed="64"/>
      </bottom>
      <diagonal/>
    </border>
    <border>
      <left style="medium">
        <color indexed="64"/>
      </left>
      <right style="medium">
        <color indexed="64"/>
      </right>
      <top/>
      <bottom style="double">
        <color indexed="64"/>
      </bottom>
      <diagonal/>
    </border>
    <border>
      <left style="thin">
        <color theme="0" tint="-0.24994659260841701"/>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theme="0" tint="-0.24994659260841701"/>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theme="3" tint="0.39994506668294322"/>
      </top>
      <bottom style="medium">
        <color indexed="64"/>
      </bottom>
      <diagonal/>
    </border>
    <border>
      <left style="medium">
        <color indexed="64"/>
      </left>
      <right style="thin">
        <color indexed="64"/>
      </right>
      <top style="medium">
        <color indexed="64"/>
      </top>
      <bottom style="thin">
        <color theme="4" tint="0.39994506668294322"/>
      </bottom>
      <diagonal/>
    </border>
    <border>
      <left style="thin">
        <color indexed="64"/>
      </left>
      <right style="medium">
        <color indexed="64"/>
      </right>
      <top style="medium">
        <color indexed="64"/>
      </top>
      <bottom style="thin">
        <color theme="4" tint="0.39994506668294322"/>
      </bottom>
      <diagonal/>
    </border>
    <border>
      <left style="medium">
        <color indexed="64"/>
      </left>
      <right style="thin">
        <color indexed="64"/>
      </right>
      <top style="thin">
        <color theme="4" tint="0.39994506668294322"/>
      </top>
      <bottom style="medium">
        <color indexed="64"/>
      </bottom>
      <diagonal/>
    </border>
    <border>
      <left style="thin">
        <color indexed="64"/>
      </left>
      <right style="medium">
        <color indexed="64"/>
      </right>
      <top style="thin">
        <color theme="4" tint="0.39994506668294322"/>
      </top>
      <bottom style="medium">
        <color indexed="64"/>
      </bottom>
      <diagonal/>
    </border>
    <border>
      <left style="medium">
        <color indexed="64"/>
      </left>
      <right/>
      <top style="medium">
        <color indexed="64"/>
      </top>
      <bottom style="thin">
        <color theme="4" tint="0.39994506668294322"/>
      </bottom>
      <diagonal/>
    </border>
    <border>
      <left/>
      <right/>
      <top style="medium">
        <color indexed="64"/>
      </top>
      <bottom style="thin">
        <color theme="4" tint="0.39994506668294322"/>
      </bottom>
      <diagonal/>
    </border>
    <border>
      <left style="medium">
        <color indexed="64"/>
      </left>
      <right/>
      <top style="thin">
        <color theme="4" tint="0.39994506668294322"/>
      </top>
      <bottom style="medium">
        <color indexed="64"/>
      </bottom>
      <diagonal/>
    </border>
    <border>
      <left/>
      <right/>
      <top style="thin">
        <color theme="4" tint="0.39994506668294322"/>
      </top>
      <bottom style="medium">
        <color indexed="64"/>
      </bottom>
      <diagonal/>
    </border>
    <border>
      <left style="thin">
        <color indexed="64"/>
      </left>
      <right style="thin">
        <color theme="0" tint="-0.24994659260841701"/>
      </right>
      <top style="medium">
        <color indexed="64"/>
      </top>
      <bottom style="thin">
        <color theme="4" tint="0.39994506668294322"/>
      </bottom>
      <diagonal/>
    </border>
    <border>
      <left style="thin">
        <color theme="0" tint="-0.24994659260841701"/>
      </left>
      <right style="medium">
        <color indexed="64"/>
      </right>
      <top style="medium">
        <color indexed="64"/>
      </top>
      <bottom style="thin">
        <color theme="4" tint="0.39994506668294322"/>
      </bottom>
      <diagonal/>
    </border>
    <border>
      <left style="thin">
        <color indexed="64"/>
      </left>
      <right style="thin">
        <color theme="0" tint="-0.24994659260841701"/>
      </right>
      <top style="thin">
        <color theme="4" tint="0.39994506668294322"/>
      </top>
      <bottom style="medium">
        <color indexed="64"/>
      </bottom>
      <diagonal/>
    </border>
    <border>
      <left style="thin">
        <color theme="0" tint="-0.24994659260841701"/>
      </left>
      <right style="medium">
        <color indexed="64"/>
      </right>
      <top style="thin">
        <color theme="4" tint="0.39994506668294322"/>
      </top>
      <bottom style="medium">
        <color indexed="64"/>
      </bottom>
      <diagonal/>
    </border>
    <border>
      <left style="thin">
        <color theme="0" tint="-0.499984740745262"/>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theme="4" tint="-0.499984740745262"/>
      </right>
      <top/>
      <bottom style="thin">
        <color indexed="64"/>
      </bottom>
      <diagonal/>
    </border>
    <border>
      <left/>
      <right style="medium">
        <color theme="4" tint="-0.499984740745262"/>
      </right>
      <top style="thin">
        <color indexed="64"/>
      </top>
      <bottom/>
      <diagonal/>
    </border>
    <border>
      <left/>
      <right style="thin">
        <color indexed="64"/>
      </right>
      <top/>
      <bottom style="medium">
        <color theme="3" tint="-0.499984740745262"/>
      </bottom>
      <diagonal/>
    </border>
    <border>
      <left style="thin">
        <color indexed="64"/>
      </left>
      <right/>
      <top/>
      <bottom style="medium">
        <color theme="3"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theme="0" tint="-0.24994659260841701"/>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style="thin">
        <color theme="0" tint="-0.24994659260841701"/>
      </right>
      <top/>
      <bottom style="thin">
        <color indexed="64"/>
      </bottom>
      <diagonal/>
    </border>
    <border>
      <left style="thin">
        <color theme="0" tint="-0.24994659260841701"/>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theme="0" tint="-0.24994659260841701"/>
      </right>
      <top style="medium">
        <color indexed="64"/>
      </top>
      <bottom style="thin">
        <color theme="3" tint="0.39994506668294322"/>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indexed="64"/>
      </left>
      <right style="thin">
        <color indexed="22"/>
      </right>
      <top style="thin">
        <color theme="3" tint="0.39994506668294322"/>
      </top>
      <bottom/>
      <diagonal/>
    </border>
    <border>
      <left style="thin">
        <color indexed="22"/>
      </left>
      <right style="thin">
        <color indexed="22"/>
      </right>
      <top style="thin">
        <color theme="3" tint="0.39994506668294322"/>
      </top>
      <bottom/>
      <diagonal/>
    </border>
    <border>
      <left style="thin">
        <color indexed="64"/>
      </left>
      <right style="thin">
        <color theme="0" tint="-0.24994659260841701"/>
      </right>
      <top style="medium">
        <color indexed="64"/>
      </top>
      <bottom style="thin">
        <color theme="3" tint="0.39994506668294322"/>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right style="thin">
        <color theme="0" tint="-0.24994659260841701"/>
      </right>
      <top style="medium">
        <color indexed="64"/>
      </top>
      <bottom style="medium">
        <color indexed="64"/>
      </bottom>
      <diagonal/>
    </border>
    <border>
      <left/>
      <right style="thin">
        <color theme="0" tint="-0.24994659260841701"/>
      </right>
      <top style="thin">
        <color auto="1"/>
      </top>
      <bottom style="thin">
        <color auto="1"/>
      </bottom>
      <diagonal/>
    </border>
    <border>
      <left/>
      <right style="thin">
        <color theme="0" tint="-0.24994659260841701"/>
      </right>
      <top style="medium">
        <color indexed="64"/>
      </top>
      <bottom style="thin">
        <color indexed="64"/>
      </bottom>
      <diagonal/>
    </border>
    <border>
      <left/>
      <right style="thin">
        <color theme="0" tint="-0.24994659260841701"/>
      </right>
      <top style="thin">
        <color auto="1"/>
      </top>
      <bottom style="medium">
        <color indexed="64"/>
      </bottom>
      <diagonal/>
    </border>
    <border>
      <left/>
      <right/>
      <top style="medium">
        <color indexed="64"/>
      </top>
      <bottom style="medium">
        <color indexed="64"/>
      </bottom>
      <diagonal/>
    </border>
    <border>
      <left style="thin">
        <color theme="0" tint="-0.14993743705557422"/>
      </left>
      <right/>
      <top style="thin">
        <color theme="3" tint="0.39994506668294322"/>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theme="0" tint="-0.14993743705557422"/>
      </left>
      <right/>
      <top style="medium">
        <color indexed="64"/>
      </top>
      <bottom style="thin">
        <color theme="3" tint="0.39994506668294322"/>
      </bottom>
      <diagonal/>
    </border>
    <border>
      <left/>
      <right/>
      <top style="medium">
        <color indexed="64"/>
      </top>
      <bottom style="thin">
        <color theme="3" tint="0.39994506668294322"/>
      </bottom>
      <diagonal/>
    </border>
    <border>
      <left/>
      <right style="medium">
        <color indexed="64"/>
      </right>
      <top style="medium">
        <color indexed="64"/>
      </top>
      <bottom style="thin">
        <color theme="3" tint="0.39994506668294322"/>
      </bottom>
      <diagonal/>
    </border>
    <border>
      <left/>
      <right style="medium">
        <color indexed="64"/>
      </right>
      <top/>
      <bottom style="dotted">
        <color auto="1"/>
      </bottom>
      <diagonal/>
    </border>
    <border>
      <left style="medium">
        <color rgb="FFE0E3E5"/>
      </left>
      <right style="medium">
        <color rgb="FFE0E3E5"/>
      </right>
      <top style="medium">
        <color rgb="FFE0E3E5"/>
      </top>
      <bottom style="medium">
        <color rgb="FFE0E3E5"/>
      </bottom>
      <diagonal/>
    </border>
  </borders>
  <cellStyleXfs count="13">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0" fontId="72" fillId="0" borderId="0"/>
    <xf numFmtId="44" fontId="1" fillId="0" borderId="0" applyFont="0" applyFill="0" applyBorder="0" applyAlignment="0" applyProtection="0"/>
    <xf numFmtId="0" fontId="73" fillId="30" borderId="0" applyNumberFormat="0" applyBorder="0" applyAlignment="0" applyProtection="0"/>
    <xf numFmtId="0" fontId="1" fillId="0" borderId="0"/>
    <xf numFmtId="0" fontId="75" fillId="0" borderId="0" applyNumberFormat="0" applyFill="0" applyBorder="0" applyAlignment="0" applyProtection="0"/>
    <xf numFmtId="0" fontId="3" fillId="0" borderId="0"/>
    <xf numFmtId="0" fontId="81" fillId="32" borderId="0" applyNumberFormat="0" applyBorder="0" applyAlignment="0" applyProtection="0"/>
    <xf numFmtId="43" fontId="1" fillId="0" borderId="0" applyFont="0" applyFill="0" applyBorder="0" applyAlignment="0" applyProtection="0"/>
  </cellStyleXfs>
  <cellXfs count="2285">
    <xf numFmtId="0" fontId="0" fillId="0" borderId="0" xfId="0"/>
    <xf numFmtId="0" fontId="3" fillId="0" borderId="0" xfId="0" applyFont="1" applyAlignment="1">
      <alignment vertical="center"/>
    </xf>
    <xf numFmtId="0" fontId="3" fillId="0" borderId="32" xfId="0" applyFont="1" applyBorder="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5"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3" fillId="0" borderId="116" xfId="0" applyFont="1" applyBorder="1" applyAlignment="1">
      <alignment vertical="center"/>
    </xf>
    <xf numFmtId="0" fontId="3" fillId="0" borderId="117" xfId="0" applyFont="1" applyBorder="1" applyAlignment="1">
      <alignment vertical="center"/>
    </xf>
    <xf numFmtId="0" fontId="24" fillId="0" borderId="0" xfId="0" applyFont="1" applyAlignment="1">
      <alignment horizontal="center" vertical="center" wrapText="1"/>
    </xf>
    <xf numFmtId="42" fontId="20" fillId="0" borderId="0" xfId="0" applyNumberFormat="1" applyFont="1" applyAlignment="1">
      <alignment vertical="center"/>
    </xf>
    <xf numFmtId="0" fontId="12" fillId="0" borderId="0" xfId="0" applyFont="1"/>
    <xf numFmtId="42" fontId="13" fillId="0" borderId="0" xfId="0" applyNumberFormat="1" applyFont="1"/>
    <xf numFmtId="42" fontId="20" fillId="6" borderId="67" xfId="0" applyNumberFormat="1" applyFont="1" applyFill="1" applyBorder="1" applyAlignment="1">
      <alignment vertical="center"/>
    </xf>
    <xf numFmtId="0" fontId="23" fillId="0" borderId="92" xfId="0" applyFont="1" applyBorder="1"/>
    <xf numFmtId="5" fontId="22" fillId="0" borderId="89" xfId="0" applyNumberFormat="1" applyFont="1" applyBorder="1" applyAlignment="1">
      <alignment vertical="center"/>
    </xf>
    <xf numFmtId="42" fontId="20" fillId="0" borderId="131" xfId="0" applyNumberFormat="1" applyFont="1" applyBorder="1" applyAlignment="1">
      <alignment vertical="center"/>
    </xf>
    <xf numFmtId="5" fontId="27" fillId="0" borderId="89" xfId="0" applyNumberFormat="1" applyFont="1" applyBorder="1" applyAlignment="1">
      <alignment vertical="center"/>
    </xf>
    <xf numFmtId="5" fontId="24" fillId="0" borderId="89" xfId="0" applyNumberFormat="1" applyFont="1" applyBorder="1" applyAlignment="1">
      <alignment vertical="center"/>
    </xf>
    <xf numFmtId="42" fontId="20" fillId="0" borderId="89" xfId="0" applyNumberFormat="1" applyFont="1" applyBorder="1" applyAlignment="1">
      <alignment vertical="center"/>
    </xf>
    <xf numFmtId="42" fontId="20" fillId="16" borderId="115" xfId="0" applyNumberFormat="1" applyFont="1" applyFill="1" applyBorder="1" applyAlignment="1">
      <alignment vertical="center"/>
    </xf>
    <xf numFmtId="5" fontId="11" fillId="0" borderId="34" xfId="0" applyNumberFormat="1" applyFont="1" applyBorder="1" applyAlignment="1">
      <alignment vertical="center"/>
    </xf>
    <xf numFmtId="5" fontId="10" fillId="0" borderId="34" xfId="0" applyNumberFormat="1" applyFont="1" applyBorder="1" applyAlignment="1">
      <alignment vertical="center"/>
    </xf>
    <xf numFmtId="44" fontId="20" fillId="0" borderId="0" xfId="0" applyNumberFormat="1" applyFont="1" applyAlignment="1">
      <alignment vertical="center"/>
    </xf>
    <xf numFmtId="44" fontId="31" fillId="0" borderId="0" xfId="0" applyNumberFormat="1" applyFont="1" applyAlignment="1">
      <alignment vertical="center"/>
    </xf>
    <xf numFmtId="44" fontId="20" fillId="0" borderId="34" xfId="0" applyNumberFormat="1" applyFont="1" applyBorder="1" applyAlignment="1">
      <alignment vertical="center"/>
    </xf>
    <xf numFmtId="0" fontId="11" fillId="5" borderId="0" xfId="0" applyFont="1" applyFill="1" applyAlignment="1">
      <alignment horizontal="center" wrapText="1"/>
    </xf>
    <xf numFmtId="5" fontId="22" fillId="0" borderId="0" xfId="0" applyNumberFormat="1" applyFont="1" applyAlignment="1">
      <alignment vertical="center"/>
    </xf>
    <xf numFmtId="0" fontId="22" fillId="0" borderId="0" xfId="0" applyFont="1"/>
    <xf numFmtId="3" fontId="22" fillId="0" borderId="0" xfId="0" applyNumberFormat="1" applyFont="1" applyAlignment="1">
      <alignment vertical="center"/>
    </xf>
    <xf numFmtId="5" fontId="27" fillId="0" borderId="0" xfId="0" applyNumberFormat="1" applyFont="1" applyAlignment="1">
      <alignment vertical="center"/>
    </xf>
    <xf numFmtId="5" fontId="24" fillId="0" borderId="0" xfId="0" applyNumberFormat="1" applyFont="1" applyAlignment="1">
      <alignment vertical="center"/>
    </xf>
    <xf numFmtId="0" fontId="22" fillId="0" borderId="0" xfId="0" applyFont="1" applyAlignment="1">
      <alignment vertical="center"/>
    </xf>
    <xf numFmtId="164" fontId="22" fillId="0" borderId="0" xfId="0" applyNumberFormat="1" applyFont="1" applyAlignment="1">
      <alignment vertical="center"/>
    </xf>
    <xf numFmtId="9" fontId="22" fillId="0" borderId="0" xfId="0" applyNumberFormat="1" applyFont="1" applyAlignment="1">
      <alignment vertical="center"/>
    </xf>
    <xf numFmtId="165" fontId="22" fillId="0" borderId="0" xfId="0" applyNumberFormat="1" applyFont="1" applyAlignment="1">
      <alignment vertical="center"/>
    </xf>
    <xf numFmtId="9" fontId="22" fillId="0" borderId="0" xfId="0" applyNumberFormat="1" applyFont="1" applyAlignment="1">
      <alignment horizontal="right" vertical="center"/>
    </xf>
    <xf numFmtId="5" fontId="22" fillId="0" borderId="0" xfId="0" applyNumberFormat="1" applyFont="1" applyAlignment="1">
      <alignment horizontal="center" vertical="center"/>
    </xf>
    <xf numFmtId="5" fontId="22" fillId="0" borderId="34" xfId="0" applyNumberFormat="1" applyFont="1" applyBorder="1" applyAlignment="1">
      <alignment vertical="center"/>
    </xf>
    <xf numFmtId="5" fontId="24" fillId="0" borderId="34" xfId="0" applyNumberFormat="1" applyFont="1" applyBorder="1" applyAlignment="1">
      <alignment vertical="center"/>
    </xf>
    <xf numFmtId="164" fontId="22" fillId="0" borderId="0" xfId="0" applyNumberFormat="1" applyFont="1" applyAlignment="1">
      <alignment horizontal="center" vertical="center"/>
    </xf>
    <xf numFmtId="5" fontId="27" fillId="0" borderId="12" xfId="0" applyNumberFormat="1" applyFont="1" applyBorder="1"/>
    <xf numFmtId="5" fontId="24" fillId="0" borderId="12" xfId="0" applyNumberFormat="1" applyFont="1" applyBorder="1"/>
    <xf numFmtId="0" fontId="24" fillId="0" borderId="12" xfId="0" applyFont="1" applyBorder="1"/>
    <xf numFmtId="0" fontId="29" fillId="0" borderId="0" xfId="0" applyFont="1"/>
    <xf numFmtId="5" fontId="25" fillId="0" borderId="0" xfId="0" applyNumberFormat="1" applyFont="1" applyAlignment="1">
      <alignment horizontal="center" vertical="center" wrapText="1"/>
    </xf>
    <xf numFmtId="5" fontId="29" fillId="0" borderId="0" xfId="0" applyNumberFormat="1" applyFont="1" applyAlignment="1">
      <alignment vertical="center"/>
    </xf>
    <xf numFmtId="0" fontId="29" fillId="0" borderId="0" xfId="0" applyFont="1" applyAlignment="1">
      <alignment vertical="center"/>
    </xf>
    <xf numFmtId="164" fontId="29" fillId="0" borderId="0" xfId="0" applyNumberFormat="1" applyFont="1" applyAlignment="1">
      <alignment vertical="center"/>
    </xf>
    <xf numFmtId="5" fontId="26" fillId="0" borderId="0" xfId="0" applyNumberFormat="1" applyFont="1" applyAlignment="1">
      <alignment vertical="center"/>
    </xf>
    <xf numFmtId="3" fontId="22" fillId="0" borderId="0" xfId="0" applyNumberFormat="1" applyFont="1"/>
    <xf numFmtId="5" fontId="22" fillId="0" borderId="0" xfId="0" applyNumberFormat="1" applyFont="1"/>
    <xf numFmtId="42" fontId="13" fillId="0" borderId="0" xfId="0" applyNumberFormat="1" applyFont="1" applyAlignment="1">
      <alignment vertical="center"/>
    </xf>
    <xf numFmtId="42" fontId="17" fillId="0" borderId="0" xfId="0" applyNumberFormat="1" applyFont="1" applyAlignment="1">
      <alignment vertical="center"/>
    </xf>
    <xf numFmtId="42" fontId="16" fillId="0" borderId="0" xfId="0" applyNumberFormat="1" applyFont="1" applyAlignment="1">
      <alignment vertical="center"/>
    </xf>
    <xf numFmtId="5" fontId="27" fillId="0" borderId="12" xfId="0" applyNumberFormat="1" applyFont="1" applyBorder="1" applyAlignment="1">
      <alignment vertical="center"/>
    </xf>
    <xf numFmtId="5" fontId="24" fillId="0" borderId="12" xfId="0" applyNumberFormat="1" applyFont="1" applyBorder="1" applyAlignment="1">
      <alignment vertical="center"/>
    </xf>
    <xf numFmtId="5" fontId="22" fillId="0" borderId="12" xfId="0" applyNumberFormat="1" applyFont="1" applyBorder="1" applyAlignment="1">
      <alignment vertical="center"/>
    </xf>
    <xf numFmtId="0" fontId="27" fillId="0" borderId="12" xfId="0" applyFont="1" applyBorder="1" applyAlignment="1">
      <alignment vertical="center"/>
    </xf>
    <xf numFmtId="0" fontId="22" fillId="0" borderId="0" xfId="0" applyFont="1" applyAlignment="1">
      <alignment horizontal="left" vertical="center"/>
    </xf>
    <xf numFmtId="0" fontId="29" fillId="0" borderId="0" xfId="0" applyFont="1" applyAlignment="1">
      <alignment horizontal="center" wrapText="1"/>
    </xf>
    <xf numFmtId="42" fontId="13" fillId="0" borderId="12" xfId="0" applyNumberFormat="1" applyFont="1" applyBorder="1"/>
    <xf numFmtId="42" fontId="13" fillId="0" borderId="34" xfId="0" applyNumberFormat="1" applyFont="1" applyBorder="1" applyAlignment="1">
      <alignment vertical="center"/>
    </xf>
    <xf numFmtId="42" fontId="13" fillId="0" borderId="72" xfId="0" applyNumberFormat="1" applyFont="1" applyBorder="1" applyAlignment="1" applyProtection="1">
      <alignment vertical="center"/>
      <protection locked="0"/>
    </xf>
    <xf numFmtId="5" fontId="24" fillId="0" borderId="0" xfId="0" applyNumberFormat="1" applyFont="1" applyAlignment="1">
      <alignment horizontal="right" vertical="center"/>
    </xf>
    <xf numFmtId="5" fontId="22" fillId="0" borderId="0" xfId="0" applyNumberFormat="1" applyFont="1" applyAlignment="1">
      <alignment horizontal="left" vertical="center"/>
    </xf>
    <xf numFmtId="0" fontId="22" fillId="0" borderId="0" xfId="0" applyFont="1" applyAlignment="1">
      <alignment horizontal="left"/>
    </xf>
    <xf numFmtId="42" fontId="13" fillId="11" borderId="134" xfId="0" applyNumberFormat="1" applyFont="1" applyFill="1" applyBorder="1" applyAlignment="1">
      <alignment vertical="center"/>
    </xf>
    <xf numFmtId="42" fontId="13" fillId="11" borderId="17" xfId="0" applyNumberFormat="1" applyFont="1" applyFill="1" applyBorder="1" applyAlignment="1">
      <alignment vertical="center"/>
    </xf>
    <xf numFmtId="42" fontId="13" fillId="6" borderId="132" xfId="0" applyNumberFormat="1" applyFont="1" applyFill="1" applyBorder="1" applyAlignment="1">
      <alignment vertical="center"/>
    </xf>
    <xf numFmtId="42" fontId="13" fillId="11" borderId="22" xfId="0" applyNumberFormat="1" applyFont="1" applyFill="1" applyBorder="1" applyAlignment="1">
      <alignment vertical="center"/>
    </xf>
    <xf numFmtId="42" fontId="13" fillId="0" borderId="45" xfId="0" applyNumberFormat="1" applyFont="1" applyBorder="1" applyAlignment="1" applyProtection="1">
      <alignment vertical="center"/>
      <protection locked="0"/>
    </xf>
    <xf numFmtId="42" fontId="13" fillId="11" borderId="85" xfId="0" applyNumberFormat="1" applyFont="1" applyFill="1" applyBorder="1" applyAlignment="1">
      <alignment vertical="center"/>
    </xf>
    <xf numFmtId="42" fontId="13" fillId="11" borderId="133" xfId="0" applyNumberFormat="1" applyFont="1" applyFill="1" applyBorder="1" applyAlignment="1">
      <alignment vertical="center"/>
    </xf>
    <xf numFmtId="42" fontId="25" fillId="15" borderId="132" xfId="0" applyNumberFormat="1" applyFont="1" applyFill="1" applyBorder="1" applyAlignment="1">
      <alignment vertical="center"/>
    </xf>
    <xf numFmtId="42" fontId="29" fillId="15" borderId="121" xfId="0" applyNumberFormat="1" applyFont="1" applyFill="1" applyBorder="1" applyAlignment="1">
      <alignment vertical="center"/>
    </xf>
    <xf numFmtId="42" fontId="13" fillId="18" borderId="127" xfId="0" applyNumberFormat="1" applyFont="1" applyFill="1" applyBorder="1" applyAlignment="1">
      <alignment vertical="center"/>
    </xf>
    <xf numFmtId="42" fontId="13" fillId="17" borderId="130" xfId="0" applyNumberFormat="1" applyFont="1" applyFill="1" applyBorder="1" applyAlignment="1">
      <alignment vertical="center"/>
    </xf>
    <xf numFmtId="42" fontId="13" fillId="17" borderId="82" xfId="0" applyNumberFormat="1" applyFont="1" applyFill="1" applyBorder="1" applyAlignment="1">
      <alignment vertical="center"/>
    </xf>
    <xf numFmtId="42" fontId="13" fillId="17" borderId="57" xfId="0" applyNumberFormat="1" applyFont="1" applyFill="1" applyBorder="1" applyAlignment="1">
      <alignment vertical="center"/>
    </xf>
    <xf numFmtId="42" fontId="13" fillId="17" borderId="127" xfId="0" applyNumberFormat="1" applyFont="1" applyFill="1" applyBorder="1" applyAlignment="1">
      <alignment vertical="center"/>
    </xf>
    <xf numFmtId="42" fontId="13" fillId="17" borderId="124" xfId="0" applyNumberFormat="1" applyFont="1" applyFill="1" applyBorder="1" applyAlignment="1">
      <alignment vertical="center"/>
    </xf>
    <xf numFmtId="42" fontId="13" fillId="17" borderId="125" xfId="0" applyNumberFormat="1" applyFont="1" applyFill="1" applyBorder="1" applyAlignment="1">
      <alignment vertical="center"/>
    </xf>
    <xf numFmtId="42" fontId="13" fillId="17" borderId="123" xfId="0" applyNumberFormat="1" applyFont="1" applyFill="1" applyBorder="1" applyAlignment="1">
      <alignment vertical="center"/>
    </xf>
    <xf numFmtId="42" fontId="13" fillId="17" borderId="24" xfId="0" applyNumberFormat="1" applyFont="1" applyFill="1" applyBorder="1" applyAlignment="1">
      <alignment vertical="center"/>
    </xf>
    <xf numFmtId="42" fontId="13" fillId="17" borderId="3" xfId="0" applyNumberFormat="1" applyFont="1" applyFill="1" applyBorder="1" applyAlignment="1">
      <alignment vertical="center"/>
    </xf>
    <xf numFmtId="42" fontId="13" fillId="17" borderId="71" xfId="0" applyNumberFormat="1" applyFont="1" applyFill="1" applyBorder="1" applyAlignment="1">
      <alignment vertical="center"/>
    </xf>
    <xf numFmtId="42" fontId="13" fillId="17" borderId="64" xfId="0" applyNumberFormat="1" applyFont="1" applyFill="1" applyBorder="1" applyAlignment="1">
      <alignment vertical="center"/>
    </xf>
    <xf numFmtId="42" fontId="13" fillId="6" borderId="11" xfId="0" applyNumberFormat="1" applyFont="1" applyFill="1" applyBorder="1" applyAlignment="1">
      <alignment vertical="center"/>
    </xf>
    <xf numFmtId="42" fontId="13" fillId="17" borderId="10" xfId="0" applyNumberFormat="1" applyFont="1" applyFill="1" applyBorder="1" applyAlignment="1">
      <alignment vertical="center"/>
    </xf>
    <xf numFmtId="42" fontId="13" fillId="17" borderId="15" xfId="0" applyNumberFormat="1" applyFont="1" applyFill="1" applyBorder="1" applyAlignment="1">
      <alignment vertical="center"/>
    </xf>
    <xf numFmtId="42" fontId="13" fillId="17" borderId="27" xfId="0" applyNumberFormat="1" applyFont="1" applyFill="1" applyBorder="1" applyAlignment="1">
      <alignment vertical="center"/>
    </xf>
    <xf numFmtId="42" fontId="13" fillId="17" borderId="80" xfId="0" applyNumberFormat="1" applyFont="1" applyFill="1" applyBorder="1" applyAlignment="1">
      <alignment vertical="center"/>
    </xf>
    <xf numFmtId="42" fontId="13" fillId="17" borderId="87" xfId="0" applyNumberFormat="1" applyFont="1" applyFill="1" applyBorder="1" applyAlignment="1">
      <alignment vertical="center"/>
    </xf>
    <xf numFmtId="5" fontId="27" fillId="0" borderId="73" xfId="0" applyNumberFormat="1" applyFont="1" applyBorder="1" applyAlignment="1">
      <alignment vertical="center"/>
    </xf>
    <xf numFmtId="5" fontId="24" fillId="0" borderId="73" xfId="0" applyNumberFormat="1" applyFont="1" applyBorder="1" applyAlignment="1">
      <alignment vertical="center"/>
    </xf>
    <xf numFmtId="5" fontId="22" fillId="0" borderId="73" xfId="0" applyNumberFormat="1" applyFont="1" applyBorder="1" applyAlignment="1">
      <alignment vertical="center"/>
    </xf>
    <xf numFmtId="42" fontId="13" fillId="0" borderId="73" xfId="0" applyNumberFormat="1" applyFont="1" applyBorder="1" applyAlignment="1">
      <alignment vertical="center"/>
    </xf>
    <xf numFmtId="5" fontId="22" fillId="5" borderId="34" xfId="0" applyNumberFormat="1" applyFont="1" applyFill="1" applyBorder="1" applyAlignment="1">
      <alignment vertical="center"/>
    </xf>
    <xf numFmtId="3" fontId="22" fillId="5" borderId="34" xfId="0" applyNumberFormat="1" applyFont="1" applyFill="1" applyBorder="1" applyAlignment="1">
      <alignment vertical="center"/>
    </xf>
    <xf numFmtId="42" fontId="13" fillId="5" borderId="34" xfId="0" applyNumberFormat="1" applyFont="1" applyFill="1" applyBorder="1" applyAlignment="1">
      <alignment vertical="center"/>
    </xf>
    <xf numFmtId="42" fontId="13" fillId="13" borderId="34" xfId="0" applyNumberFormat="1" applyFont="1" applyFill="1" applyBorder="1" applyAlignment="1">
      <alignment vertical="center"/>
    </xf>
    <xf numFmtId="5" fontId="27" fillId="0" borderId="34" xfId="0" applyNumberFormat="1" applyFont="1" applyBorder="1" applyAlignment="1">
      <alignment vertical="center"/>
    </xf>
    <xf numFmtId="42" fontId="13" fillId="17" borderId="72" xfId="0" applyNumberFormat="1" applyFont="1" applyFill="1" applyBorder="1" applyAlignment="1">
      <alignment vertical="center"/>
    </xf>
    <xf numFmtId="42" fontId="13" fillId="17" borderId="120" xfId="0" applyNumberFormat="1" applyFont="1" applyFill="1" applyBorder="1" applyAlignment="1">
      <alignment vertical="center"/>
    </xf>
    <xf numFmtId="0" fontId="13" fillId="0" borderId="0" xfId="0" applyFont="1"/>
    <xf numFmtId="0" fontId="17" fillId="0" borderId="0" xfId="0" applyFont="1"/>
    <xf numFmtId="0" fontId="3" fillId="0" borderId="31" xfId="0" applyFont="1" applyBorder="1"/>
    <xf numFmtId="0" fontId="3" fillId="0" borderId="0" xfId="0" applyFont="1"/>
    <xf numFmtId="0" fontId="3" fillId="0" borderId="32" xfId="0" applyFont="1" applyBorder="1"/>
    <xf numFmtId="0" fontId="9" fillId="15" borderId="138" xfId="0" applyFont="1" applyFill="1" applyBorder="1" applyAlignment="1">
      <alignment vertical="center" wrapText="1"/>
    </xf>
    <xf numFmtId="0" fontId="5" fillId="15" borderId="138" xfId="0" applyFont="1" applyFill="1" applyBorder="1" applyAlignment="1">
      <alignment vertical="center" wrapText="1"/>
    </xf>
    <xf numFmtId="0" fontId="9" fillId="15" borderId="139" xfId="0" applyFont="1" applyFill="1" applyBorder="1" applyAlignment="1">
      <alignment vertical="center" wrapText="1"/>
    </xf>
    <xf numFmtId="0" fontId="22" fillId="0" borderId="204" xfId="0" applyFont="1" applyBorder="1"/>
    <xf numFmtId="0" fontId="22" fillId="0" borderId="205" xfId="0" applyFont="1" applyBorder="1"/>
    <xf numFmtId="0" fontId="22" fillId="0" borderId="3" xfId="0" applyFont="1" applyBorder="1"/>
    <xf numFmtId="5" fontId="22" fillId="0" borderId="204" xfId="0" applyNumberFormat="1" applyFont="1" applyBorder="1" applyAlignment="1">
      <alignment vertical="center"/>
    </xf>
    <xf numFmtId="0" fontId="22" fillId="0" borderId="204" xfId="0" applyFont="1" applyBorder="1" applyAlignment="1">
      <alignment vertical="center"/>
    </xf>
    <xf numFmtId="0" fontId="30" fillId="0" borderId="0" xfId="0" applyFont="1" applyAlignment="1">
      <alignment vertical="center"/>
    </xf>
    <xf numFmtId="0" fontId="14" fillId="0" borderId="0" xfId="0" applyFont="1"/>
    <xf numFmtId="44" fontId="13" fillId="0" borderId="0" xfId="0" applyNumberFormat="1" applyFont="1"/>
    <xf numFmtId="0" fontId="46" fillId="0" borderId="0" xfId="0" applyFont="1"/>
    <xf numFmtId="0" fontId="48" fillId="0" borderId="0" xfId="0" applyFont="1"/>
    <xf numFmtId="6" fontId="48" fillId="0" borderId="0" xfId="0" applyNumberFormat="1" applyFont="1"/>
    <xf numFmtId="6" fontId="49" fillId="15" borderId="137" xfId="0" applyNumberFormat="1" applyFont="1" applyFill="1" applyBorder="1" applyAlignment="1">
      <alignment horizontal="center"/>
    </xf>
    <xf numFmtId="0" fontId="49" fillId="15" borderId="136" xfId="0" applyFont="1" applyFill="1" applyBorder="1" applyAlignment="1">
      <alignment horizontal="center" vertical="center" wrapText="1"/>
    </xf>
    <xf numFmtId="0" fontId="50" fillId="0" borderId="12" xfId="0" applyFont="1" applyBorder="1"/>
    <xf numFmtId="0" fontId="48" fillId="0" borderId="12" xfId="0" applyFont="1" applyBorder="1"/>
    <xf numFmtId="0" fontId="49" fillId="0" borderId="0" xfId="0" applyFont="1"/>
    <xf numFmtId="0" fontId="48" fillId="0" borderId="6" xfId="0" applyFont="1" applyBorder="1"/>
    <xf numFmtId="42" fontId="48" fillId="6" borderId="97" xfId="0" applyNumberFormat="1" applyFont="1" applyFill="1" applyBorder="1"/>
    <xf numFmtId="42" fontId="48" fillId="6" borderId="98" xfId="0" applyNumberFormat="1" applyFont="1" applyFill="1" applyBorder="1"/>
    <xf numFmtId="42" fontId="48" fillId="6" borderId="96" xfId="0" applyNumberFormat="1" applyFont="1" applyFill="1" applyBorder="1"/>
    <xf numFmtId="42" fontId="48" fillId="6" borderId="84" xfId="0" applyNumberFormat="1" applyFont="1" applyFill="1" applyBorder="1"/>
    <xf numFmtId="42" fontId="49" fillId="6" borderId="141" xfId="0" applyNumberFormat="1" applyFont="1" applyFill="1" applyBorder="1"/>
    <xf numFmtId="6" fontId="48" fillId="0" borderId="12" xfId="0" applyNumberFormat="1" applyFont="1" applyBorder="1"/>
    <xf numFmtId="6" fontId="48" fillId="0" borderId="41" xfId="0" applyNumberFormat="1" applyFont="1" applyBorder="1"/>
    <xf numFmtId="42" fontId="48" fillId="6" borderId="5" xfId="0" applyNumberFormat="1" applyFont="1" applyFill="1" applyBorder="1"/>
    <xf numFmtId="42" fontId="49" fillId="6" borderId="5" xfId="0" applyNumberFormat="1" applyFont="1" applyFill="1" applyBorder="1"/>
    <xf numFmtId="8" fontId="48" fillId="0" borderId="41" xfId="0" applyNumberFormat="1" applyFont="1" applyBorder="1"/>
    <xf numFmtId="166" fontId="13" fillId="0" borderId="0" xfId="0" applyNumberFormat="1" applyFont="1" applyAlignment="1">
      <alignment horizontal="left"/>
    </xf>
    <xf numFmtId="0" fontId="37" fillId="0" borderId="0" xfId="0" applyFont="1"/>
    <xf numFmtId="44" fontId="17" fillId="0" borderId="0" xfId="0" applyNumberFormat="1" applyFont="1" applyAlignment="1">
      <alignment horizontal="left"/>
    </xf>
    <xf numFmtId="0" fontId="3" fillId="0" borderId="28" xfId="0" applyFont="1" applyBorder="1" applyAlignment="1">
      <alignment vertical="center"/>
    </xf>
    <xf numFmtId="0" fontId="13" fillId="0" borderId="32" xfId="0" applyFont="1" applyBorder="1"/>
    <xf numFmtId="0" fontId="13" fillId="0" borderId="31" xfId="0" applyFont="1" applyBorder="1" applyAlignment="1">
      <alignment vertical="center"/>
    </xf>
    <xf numFmtId="0" fontId="42" fillId="0" borderId="0" xfId="0" applyFont="1" applyAlignment="1">
      <alignment horizontal="right"/>
    </xf>
    <xf numFmtId="0" fontId="13" fillId="0" borderId="33" xfId="0" applyFont="1" applyBorder="1" applyAlignment="1">
      <alignment vertical="center"/>
    </xf>
    <xf numFmtId="0" fontId="13" fillId="0" borderId="34" xfId="0" applyFont="1" applyBorder="1" applyAlignment="1">
      <alignment vertical="center"/>
    </xf>
    <xf numFmtId="0" fontId="13" fillId="0" borderId="34" xfId="0" applyFont="1" applyBorder="1"/>
    <xf numFmtId="0" fontId="13" fillId="0" borderId="35" xfId="0" applyFont="1" applyBorder="1"/>
    <xf numFmtId="0" fontId="13" fillId="0" borderId="28" xfId="0" applyFont="1" applyBorder="1"/>
    <xf numFmtId="0" fontId="13" fillId="0" borderId="29" xfId="0" applyFont="1" applyBorder="1"/>
    <xf numFmtId="0" fontId="13" fillId="0" borderId="29" xfId="0" applyFont="1" applyBorder="1" applyAlignment="1">
      <alignment horizontal="center"/>
    </xf>
    <xf numFmtId="166" fontId="13" fillId="0" borderId="29" xfId="0" applyNumberFormat="1" applyFont="1" applyBorder="1"/>
    <xf numFmtId="9" fontId="13" fillId="0" borderId="29" xfId="0" applyNumberFormat="1" applyFont="1" applyBorder="1" applyAlignment="1">
      <alignment horizontal="center"/>
    </xf>
    <xf numFmtId="166" fontId="13" fillId="0" borderId="29" xfId="0" applyNumberFormat="1" applyFont="1" applyBorder="1" applyAlignment="1">
      <alignment horizontal="center"/>
    </xf>
    <xf numFmtId="3" fontId="13" fillId="0" borderId="29" xfId="0" applyNumberFormat="1" applyFont="1" applyBorder="1"/>
    <xf numFmtId="0" fontId="13" fillId="0" borderId="30" xfId="0" applyFont="1" applyBorder="1"/>
    <xf numFmtId="0" fontId="13" fillId="0" borderId="31" xfId="0" applyFont="1" applyBorder="1"/>
    <xf numFmtId="0" fontId="13" fillId="0" borderId="0" xfId="0" applyFont="1" applyAlignment="1">
      <alignment horizontal="center"/>
    </xf>
    <xf numFmtId="166" fontId="13" fillId="0" borderId="0" xfId="0" applyNumberFormat="1" applyFont="1"/>
    <xf numFmtId="166" fontId="13" fillId="0" borderId="0" xfId="0" applyNumberFormat="1" applyFont="1" applyAlignment="1">
      <alignment horizontal="center" wrapText="1"/>
    </xf>
    <xf numFmtId="0" fontId="13" fillId="0" borderId="31" xfId="0" applyFont="1" applyBorder="1" applyAlignment="1">
      <alignment wrapText="1"/>
    </xf>
    <xf numFmtId="166" fontId="13" fillId="0" borderId="0" xfId="0" applyNumberFormat="1" applyFont="1" applyAlignment="1">
      <alignment wrapText="1"/>
    </xf>
    <xf numFmtId="3" fontId="14" fillId="0" borderId="32" xfId="0" applyNumberFormat="1" applyFont="1" applyBorder="1"/>
    <xf numFmtId="166" fontId="14" fillId="0" borderId="32" xfId="0" applyNumberFormat="1" applyFont="1" applyBorder="1"/>
    <xf numFmtId="3" fontId="14" fillId="0" borderId="31" xfId="0" applyNumberFormat="1" applyFont="1" applyBorder="1"/>
    <xf numFmtId="166" fontId="14" fillId="0" borderId="12" xfId="0" applyNumberFormat="1" applyFont="1" applyBorder="1" applyAlignment="1">
      <alignment horizontal="right"/>
    </xf>
    <xf numFmtId="166" fontId="14" fillId="0" borderId="106" xfId="0" applyNumberFormat="1" applyFont="1" applyBorder="1"/>
    <xf numFmtId="166" fontId="14" fillId="0" borderId="0" xfId="0" applyNumberFormat="1" applyFont="1"/>
    <xf numFmtId="3" fontId="14" fillId="0" borderId="0" xfId="0" applyNumberFormat="1" applyFont="1"/>
    <xf numFmtId="3" fontId="15" fillId="0" borderId="0" xfId="0" applyNumberFormat="1" applyFont="1"/>
    <xf numFmtId="166" fontId="12" fillId="0" borderId="0" xfId="0" applyNumberFormat="1" applyFont="1"/>
    <xf numFmtId="166" fontId="17" fillId="0" borderId="0" xfId="0" applyNumberFormat="1" applyFont="1"/>
    <xf numFmtId="166" fontId="14" fillId="0" borderId="0" xfId="0" applyNumberFormat="1" applyFont="1" applyAlignment="1">
      <alignment horizontal="right"/>
    </xf>
    <xf numFmtId="0" fontId="37" fillId="7" borderId="0" xfId="0" applyFont="1" applyFill="1" applyAlignment="1">
      <alignment vertical="center"/>
    </xf>
    <xf numFmtId="0" fontId="49" fillId="7" borderId="0" xfId="0" applyFont="1" applyFill="1" applyAlignment="1">
      <alignment horizontal="left" vertical="center"/>
    </xf>
    <xf numFmtId="0" fontId="49" fillId="7" borderId="0" xfId="0" applyFont="1" applyFill="1" applyAlignment="1">
      <alignment horizontal="right" vertical="center"/>
    </xf>
    <xf numFmtId="0" fontId="39" fillId="15" borderId="142" xfId="0" applyFont="1" applyFill="1" applyBorder="1" applyAlignment="1">
      <alignment horizontal="center" vertical="center"/>
    </xf>
    <xf numFmtId="0" fontId="39" fillId="8" borderId="186" xfId="0" applyFont="1" applyFill="1" applyBorder="1" applyAlignment="1">
      <alignment horizontal="center" vertical="center"/>
    </xf>
    <xf numFmtId="5" fontId="39" fillId="8" borderId="2" xfId="0" applyNumberFormat="1" applyFont="1" applyFill="1" applyBorder="1" applyAlignment="1">
      <alignment vertical="center"/>
    </xf>
    <xf numFmtId="5" fontId="39" fillId="8" borderId="0" xfId="0" applyNumberFormat="1" applyFont="1" applyFill="1" applyAlignment="1">
      <alignment vertical="center"/>
    </xf>
    <xf numFmtId="0" fontId="49" fillId="22" borderId="0" xfId="0" applyFont="1" applyFill="1" applyAlignment="1">
      <alignment horizontal="left" vertical="center"/>
    </xf>
    <xf numFmtId="0" fontId="49" fillId="22" borderId="0" xfId="0" applyFont="1" applyFill="1" applyAlignment="1">
      <alignment horizontal="right" vertical="center"/>
    </xf>
    <xf numFmtId="0" fontId="39" fillId="15" borderId="141" xfId="0" applyFont="1" applyFill="1" applyBorder="1" applyAlignment="1">
      <alignment horizontal="center" vertical="center" wrapText="1"/>
    </xf>
    <xf numFmtId="0" fontId="39" fillId="0" borderId="0" xfId="0" applyFont="1" applyAlignment="1">
      <alignment horizontal="left" vertical="center"/>
    </xf>
    <xf numFmtId="0" fontId="13" fillId="21" borderId="0" xfId="0" applyFont="1" applyFill="1"/>
    <xf numFmtId="0" fontId="39" fillId="15" borderId="141" xfId="0" applyFont="1" applyFill="1" applyBorder="1" applyAlignment="1">
      <alignment horizontal="center" vertical="center"/>
    </xf>
    <xf numFmtId="6" fontId="39" fillId="8" borderId="3" xfId="0" applyNumberFormat="1" applyFont="1" applyFill="1" applyBorder="1" applyAlignment="1">
      <alignment vertical="center"/>
    </xf>
    <xf numFmtId="0" fontId="37" fillId="0" borderId="0" xfId="0" applyFont="1" applyAlignment="1">
      <alignment vertical="center"/>
    </xf>
    <xf numFmtId="0" fontId="37" fillId="0" borderId="158" xfId="0" applyFont="1" applyBorder="1" applyAlignment="1">
      <alignment vertical="center"/>
    </xf>
    <xf numFmtId="0" fontId="49" fillId="0" borderId="0" xfId="0" applyFont="1" applyAlignment="1">
      <alignment horizontal="left" vertical="center"/>
    </xf>
    <xf numFmtId="0" fontId="49" fillId="0" borderId="0" xfId="0" applyFont="1" applyAlignment="1">
      <alignment horizontal="right" vertical="center"/>
    </xf>
    <xf numFmtId="0" fontId="49" fillId="0" borderId="158" xfId="0" applyFont="1" applyBorder="1" applyAlignment="1">
      <alignment horizontal="left" vertical="center"/>
    </xf>
    <xf numFmtId="0" fontId="56" fillId="0" borderId="0" xfId="0" applyFont="1" applyAlignment="1">
      <alignment vertical="center"/>
    </xf>
    <xf numFmtId="0" fontId="34" fillId="0" borderId="0" xfId="0" applyFont="1" applyAlignment="1">
      <alignment vertical="center"/>
    </xf>
    <xf numFmtId="0" fontId="39" fillId="0" borderId="0" xfId="0" applyFont="1" applyAlignment="1">
      <alignment vertical="center"/>
    </xf>
    <xf numFmtId="0" fontId="39" fillId="0" borderId="0" xfId="0" quotePrefix="1" applyFont="1" applyAlignment="1">
      <alignment horizontal="center" vertical="center"/>
    </xf>
    <xf numFmtId="0" fontId="39" fillId="0" borderId="0" xfId="0" applyFont="1" applyAlignment="1">
      <alignment horizontal="center" vertical="center"/>
    </xf>
    <xf numFmtId="0" fontId="39" fillId="0" borderId="165" xfId="0" applyFont="1" applyBorder="1" applyAlignment="1">
      <alignment vertical="center"/>
    </xf>
    <xf numFmtId="0" fontId="39" fillId="0" borderId="165" xfId="0" quotePrefix="1" applyFont="1" applyBorder="1" applyAlignment="1">
      <alignment horizontal="center" vertical="center"/>
    </xf>
    <xf numFmtId="0" fontId="34" fillId="0" borderId="0" xfId="0" applyFont="1" applyAlignment="1">
      <alignment horizontal="center" vertical="center"/>
    </xf>
    <xf numFmtId="0" fontId="41" fillId="0" borderId="184" xfId="0" applyFont="1" applyBorder="1" applyAlignment="1">
      <alignment vertical="center"/>
    </xf>
    <xf numFmtId="0" fontId="41" fillId="0" borderId="165" xfId="0" applyFont="1" applyBorder="1" applyAlignment="1">
      <alignment vertical="center"/>
    </xf>
    <xf numFmtId="0" fontId="34" fillId="0" borderId="0" xfId="0" applyFont="1" applyAlignment="1">
      <alignment horizontal="left" vertical="center"/>
    </xf>
    <xf numFmtId="0" fontId="34" fillId="0" borderId="0" xfId="0" applyFont="1" applyAlignment="1">
      <alignment horizontal="center"/>
    </xf>
    <xf numFmtId="0" fontId="37" fillId="0" borderId="187" xfId="0" applyFont="1" applyBorder="1" applyAlignment="1">
      <alignment horizontal="left" vertical="center" indent="1"/>
    </xf>
    <xf numFmtId="0" fontId="39" fillId="0" borderId="187" xfId="0" applyFont="1" applyBorder="1" applyAlignment="1">
      <alignment vertical="center"/>
    </xf>
    <xf numFmtId="0" fontId="37" fillId="0" borderId="188" xfId="0" applyFont="1" applyBorder="1" applyAlignment="1">
      <alignment horizontal="left" vertical="center" indent="1"/>
    </xf>
    <xf numFmtId="0" fontId="39" fillId="0" borderId="188" xfId="0" applyFont="1" applyBorder="1" applyAlignment="1">
      <alignment vertical="center"/>
    </xf>
    <xf numFmtId="0" fontId="37" fillId="0" borderId="188" xfId="0" applyFont="1" applyBorder="1" applyAlignment="1">
      <alignment vertical="center"/>
    </xf>
    <xf numFmtId="0" fontId="37" fillId="0" borderId="6" xfId="0" applyFont="1" applyBorder="1" applyAlignment="1">
      <alignment horizontal="left" vertical="center" indent="1"/>
    </xf>
    <xf numFmtId="0" fontId="39" fillId="0" borderId="6" xfId="0" applyFont="1" applyBorder="1" applyAlignment="1">
      <alignment vertical="center"/>
    </xf>
    <xf numFmtId="0" fontId="37" fillId="0" borderId="184" xfId="0" applyFont="1" applyBorder="1" applyAlignment="1">
      <alignment horizontal="left" vertical="center"/>
    </xf>
    <xf numFmtId="0" fontId="39" fillId="0" borderId="184" xfId="0" applyFont="1" applyBorder="1" applyAlignment="1">
      <alignment vertical="center"/>
    </xf>
    <xf numFmtId="0" fontId="37" fillId="0" borderId="6" xfId="0" applyFont="1" applyBorder="1" applyAlignment="1">
      <alignment horizontal="left" vertical="center"/>
    </xf>
    <xf numFmtId="44" fontId="39" fillId="0" borderId="0" xfId="0" applyNumberFormat="1" applyFont="1" applyAlignment="1">
      <alignment vertical="center"/>
    </xf>
    <xf numFmtId="0" fontId="39" fillId="0" borderId="165" xfId="0" applyFont="1" applyBorder="1" applyAlignment="1">
      <alignment horizontal="left" vertical="center"/>
    </xf>
    <xf numFmtId="0" fontId="37" fillId="0" borderId="0" xfId="0" applyFont="1" applyAlignment="1">
      <alignment horizontal="left" vertical="center" indent="1"/>
    </xf>
    <xf numFmtId="0" fontId="37" fillId="0" borderId="0" xfId="0" applyFont="1" applyAlignment="1">
      <alignment horizontal="left" vertical="center"/>
    </xf>
    <xf numFmtId="0" fontId="16" fillId="7" borderId="0" xfId="0" applyFont="1" applyFill="1" applyAlignment="1">
      <alignment vertical="center"/>
    </xf>
    <xf numFmtId="0" fontId="39" fillId="0" borderId="0" xfId="0" applyFont="1" applyAlignment="1">
      <alignment horizontal="left" vertical="center" indent="1"/>
    </xf>
    <xf numFmtId="0" fontId="39" fillId="0" borderId="0" xfId="0" applyFont="1" applyAlignment="1">
      <alignment vertical="center" wrapText="1"/>
    </xf>
    <xf numFmtId="0" fontId="39" fillId="0" borderId="3" xfId="0" applyFont="1" applyBorder="1" applyAlignment="1">
      <alignment vertical="center" wrapText="1"/>
    </xf>
    <xf numFmtId="0" fontId="37" fillId="0" borderId="145" xfId="0" applyFont="1" applyBorder="1" applyAlignment="1">
      <alignment vertical="center"/>
    </xf>
    <xf numFmtId="0" fontId="13" fillId="5" borderId="197" xfId="0" applyFont="1" applyFill="1" applyBorder="1" applyAlignment="1" applyProtection="1">
      <alignment horizontal="center" vertical="center" wrapText="1"/>
      <protection locked="0"/>
    </xf>
    <xf numFmtId="0" fontId="13" fillId="5" borderId="198" xfId="0" applyFont="1" applyFill="1" applyBorder="1" applyAlignment="1" applyProtection="1">
      <alignment horizontal="center" vertical="center" wrapText="1"/>
      <protection locked="0"/>
    </xf>
    <xf numFmtId="0" fontId="44" fillId="0" borderId="159" xfId="0" applyFont="1" applyBorder="1" applyAlignment="1">
      <alignment horizontal="left" wrapText="1"/>
    </xf>
    <xf numFmtId="0" fontId="13" fillId="0" borderId="160" xfId="0" applyFont="1" applyBorder="1" applyAlignment="1">
      <alignment wrapText="1"/>
    </xf>
    <xf numFmtId="0" fontId="13" fillId="0" borderId="199" xfId="0" applyFont="1" applyBorder="1" applyAlignment="1">
      <alignment wrapText="1"/>
    </xf>
    <xf numFmtId="0" fontId="13" fillId="0" borderId="161" xfId="0" applyFont="1" applyBorder="1" applyAlignment="1">
      <alignment wrapText="1"/>
    </xf>
    <xf numFmtId="0" fontId="44" fillId="0" borderId="156" xfId="0" applyFont="1" applyBorder="1" applyAlignment="1">
      <alignment horizontal="left" wrapText="1"/>
    </xf>
    <xf numFmtId="0" fontId="13" fillId="0" borderId="158" xfId="0" applyFont="1" applyBorder="1" applyAlignment="1">
      <alignment wrapText="1"/>
    </xf>
    <xf numFmtId="0" fontId="37" fillId="0" borderId="156" xfId="0" applyFont="1" applyBorder="1" applyAlignment="1">
      <alignment horizontal="left" wrapText="1"/>
    </xf>
    <xf numFmtId="0" fontId="37" fillId="0" borderId="0" xfId="0" applyFont="1" applyAlignment="1">
      <alignment wrapText="1"/>
    </xf>
    <xf numFmtId="0" fontId="37" fillId="0" borderId="158" xfId="0" applyFont="1" applyBorder="1" applyAlignment="1">
      <alignment wrapText="1"/>
    </xf>
    <xf numFmtId="0" fontId="15" fillId="0" borderId="0" xfId="0" applyFont="1"/>
    <xf numFmtId="0" fontId="15" fillId="0" borderId="0" xfId="0" applyFont="1" applyAlignment="1">
      <alignment wrapText="1"/>
    </xf>
    <xf numFmtId="0" fontId="13" fillId="0" borderId="156" xfId="0" applyFont="1" applyBorder="1" applyAlignment="1">
      <alignment wrapText="1"/>
    </xf>
    <xf numFmtId="0" fontId="39" fillId="15" borderId="164" xfId="0" applyFont="1" applyFill="1" applyBorder="1" applyAlignment="1">
      <alignment horizontal="center" vertical="center" wrapText="1"/>
    </xf>
    <xf numFmtId="0" fontId="39" fillId="15" borderId="138" xfId="0" applyFont="1" applyFill="1" applyBorder="1" applyAlignment="1">
      <alignment horizontal="center" vertical="center" wrapText="1"/>
    </xf>
    <xf numFmtId="0" fontId="39" fillId="15" borderId="139" xfId="0" applyFont="1" applyFill="1" applyBorder="1" applyAlignment="1">
      <alignment horizontal="center" vertical="center" wrapText="1"/>
    </xf>
    <xf numFmtId="0" fontId="61" fillId="0" borderId="156" xfId="0" applyFont="1" applyBorder="1" applyAlignment="1">
      <alignment wrapText="1"/>
    </xf>
    <xf numFmtId="0" fontId="13" fillId="0" borderId="157" xfId="0" applyFont="1" applyBorder="1" applyAlignment="1">
      <alignment wrapText="1"/>
    </xf>
    <xf numFmtId="0" fontId="17" fillId="0" borderId="162" xfId="0" applyFont="1" applyBorder="1" applyAlignment="1">
      <alignment wrapText="1"/>
    </xf>
    <xf numFmtId="0" fontId="13" fillId="0" borderId="163" xfId="0" applyFont="1" applyBorder="1" applyAlignment="1">
      <alignment wrapText="1"/>
    </xf>
    <xf numFmtId="0" fontId="15" fillId="0" borderId="212" xfId="0" applyFont="1" applyBorder="1"/>
    <xf numFmtId="0" fontId="13" fillId="0" borderId="160" xfId="0" applyFont="1" applyBorder="1"/>
    <xf numFmtId="0" fontId="62" fillId="0" borderId="158" xfId="0" applyFont="1" applyBorder="1" applyAlignment="1">
      <alignment horizontal="left" vertical="center" wrapText="1"/>
    </xf>
    <xf numFmtId="0" fontId="17" fillId="0" borderId="162" xfId="0" applyFont="1" applyBorder="1"/>
    <xf numFmtId="0" fontId="39" fillId="15" borderId="151" xfId="0" applyFont="1" applyFill="1" applyBorder="1" applyAlignment="1">
      <alignment vertical="center"/>
    </xf>
    <xf numFmtId="0" fontId="17" fillId="0" borderId="0" xfId="0" applyFont="1" applyAlignment="1">
      <alignment wrapText="1"/>
    </xf>
    <xf numFmtId="0" fontId="13" fillId="0" borderId="159" xfId="0" applyFont="1" applyBorder="1" applyAlignment="1">
      <alignment horizontal="left" wrapText="1"/>
    </xf>
    <xf numFmtId="0" fontId="13" fillId="0" borderId="156" xfId="0" applyFont="1" applyBorder="1" applyAlignment="1">
      <alignment horizontal="left" wrapText="1"/>
    </xf>
    <xf numFmtId="0" fontId="62" fillId="0" borderId="0" xfId="0" applyFont="1" applyAlignment="1">
      <alignment horizontal="left" vertical="center" wrapText="1"/>
    </xf>
    <xf numFmtId="0" fontId="0" fillId="0" borderId="74" xfId="0" applyBorder="1"/>
    <xf numFmtId="1" fontId="5" fillId="2" borderId="214" xfId="0" applyNumberFormat="1" applyFont="1" applyFill="1" applyBorder="1" applyAlignment="1">
      <alignment vertical="center"/>
    </xf>
    <xf numFmtId="0" fontId="13" fillId="0" borderId="2" xfId="0" applyFont="1" applyBorder="1"/>
    <xf numFmtId="0" fontId="13" fillId="0" borderId="11" xfId="0" applyFont="1" applyBorder="1"/>
    <xf numFmtId="0" fontId="13" fillId="0" borderId="27" xfId="0" applyFont="1" applyBorder="1" applyAlignment="1" applyProtection="1">
      <alignment horizontal="left"/>
      <protection locked="0"/>
    </xf>
    <xf numFmtId="0" fontId="53" fillId="0" borderId="145" xfId="0" applyFont="1" applyBorder="1"/>
    <xf numFmtId="0" fontId="13" fillId="0" borderId="73" xfId="0" applyFont="1" applyBorder="1"/>
    <xf numFmtId="0" fontId="13" fillId="0" borderId="13" xfId="0" applyFont="1" applyBorder="1"/>
    <xf numFmtId="0" fontId="13" fillId="0" borderId="89" xfId="0" applyFont="1" applyBorder="1"/>
    <xf numFmtId="0" fontId="37" fillId="0" borderId="2" xfId="0" applyFont="1" applyBorder="1"/>
    <xf numFmtId="9" fontId="22" fillId="6" borderId="51" xfId="0" applyNumberFormat="1" applyFont="1" applyFill="1" applyBorder="1" applyAlignment="1">
      <alignment vertical="center"/>
    </xf>
    <xf numFmtId="9" fontId="20" fillId="16" borderId="114" xfId="0" applyNumberFormat="1" applyFont="1" applyFill="1" applyBorder="1" applyAlignment="1">
      <alignment vertical="center"/>
    </xf>
    <xf numFmtId="0" fontId="27" fillId="0" borderId="0" xfId="0" applyFont="1"/>
    <xf numFmtId="42" fontId="20" fillId="0" borderId="186" xfId="0" applyNumberFormat="1" applyFont="1" applyBorder="1" applyAlignment="1">
      <alignment vertical="center"/>
    </xf>
    <xf numFmtId="0" fontId="13" fillId="0" borderId="212" xfId="0" applyFont="1" applyBorder="1"/>
    <xf numFmtId="0" fontId="13" fillId="0" borderId="213" xfId="0" applyFont="1" applyBorder="1"/>
    <xf numFmtId="0" fontId="48" fillId="0" borderId="27" xfId="0" applyFont="1" applyBorder="1"/>
    <xf numFmtId="0" fontId="13" fillId="0" borderId="91" xfId="0" applyFont="1" applyBorder="1"/>
    <xf numFmtId="0" fontId="13" fillId="0" borderId="92" xfId="0" applyFont="1" applyBorder="1"/>
    <xf numFmtId="0" fontId="13" fillId="0" borderId="94" xfId="0" applyFont="1" applyBorder="1"/>
    <xf numFmtId="0" fontId="13" fillId="0" borderId="0" xfId="0" applyFont="1" applyAlignment="1">
      <alignment horizontal="left"/>
    </xf>
    <xf numFmtId="0" fontId="13" fillId="0" borderId="0" xfId="0" applyFont="1" applyAlignment="1">
      <alignment horizontal="left" indent="1"/>
    </xf>
    <xf numFmtId="0" fontId="13" fillId="0" borderId="0" xfId="0" applyFont="1" applyAlignment="1">
      <alignment horizontal="right"/>
    </xf>
    <xf numFmtId="0" fontId="13" fillId="0" borderId="6" xfId="0" applyFont="1" applyBorder="1"/>
    <xf numFmtId="0" fontId="13" fillId="0" borderId="18" xfId="0" applyFont="1" applyBorder="1" applyAlignment="1">
      <alignment horizontal="left"/>
    </xf>
    <xf numFmtId="0" fontId="13" fillId="0" borderId="0" xfId="0" applyFont="1" applyAlignment="1">
      <alignment horizontal="center" vertical="center"/>
    </xf>
    <xf numFmtId="0" fontId="14" fillId="0" borderId="60" xfId="0" applyFont="1" applyBorder="1"/>
    <xf numFmtId="0" fontId="17" fillId="0" borderId="60" xfId="0" applyFont="1" applyBorder="1"/>
    <xf numFmtId="0" fontId="17" fillId="0" borderId="0" xfId="0" applyFont="1" applyAlignment="1">
      <alignment horizontal="left" indent="1"/>
    </xf>
    <xf numFmtId="0" fontId="13" fillId="0" borderId="0" xfId="0" applyFont="1" applyAlignment="1">
      <alignment vertical="center"/>
    </xf>
    <xf numFmtId="0" fontId="13" fillId="0" borderId="0" xfId="0" applyFont="1" applyAlignment="1">
      <alignment vertical="top" wrapText="1"/>
    </xf>
    <xf numFmtId="0" fontId="13" fillId="0" borderId="0" xfId="0" applyFont="1" applyAlignment="1">
      <alignment horizontal="left" vertical="top"/>
    </xf>
    <xf numFmtId="0" fontId="13" fillId="0" borderId="0" xfId="0" applyFont="1" applyAlignment="1">
      <alignment horizontal="right" vertical="center"/>
    </xf>
    <xf numFmtId="0" fontId="13" fillId="0" borderId="51" xfId="0" applyFont="1" applyBorder="1" applyProtection="1">
      <protection locked="0"/>
    </xf>
    <xf numFmtId="0" fontId="13" fillId="0" borderId="51" xfId="0" applyFont="1" applyBorder="1" applyAlignment="1" applyProtection="1">
      <alignment horizontal="center" vertical="center"/>
      <protection locked="0"/>
    </xf>
    <xf numFmtId="0" fontId="0" fillId="0" borderId="0" xfId="0" applyProtection="1">
      <protection locked="0"/>
    </xf>
    <xf numFmtId="0" fontId="13" fillId="0" borderId="93" xfId="0" applyFont="1" applyBorder="1"/>
    <xf numFmtId="0" fontId="13" fillId="0" borderId="95" xfId="0" applyFont="1" applyBorder="1"/>
    <xf numFmtId="0" fontId="3" fillId="0" borderId="92" xfId="0" applyFont="1" applyBorder="1"/>
    <xf numFmtId="0" fontId="3" fillId="6" borderId="102" xfId="0" applyFont="1" applyFill="1" applyBorder="1" applyAlignment="1">
      <alignment horizontal="center"/>
    </xf>
    <xf numFmtId="0" fontId="3" fillId="6" borderId="103" xfId="0" applyFont="1" applyFill="1" applyBorder="1" applyAlignment="1">
      <alignment horizontal="center"/>
    </xf>
    <xf numFmtId="0" fontId="5" fillId="6" borderId="83" xfId="0" applyFont="1" applyFill="1" applyBorder="1" applyAlignment="1">
      <alignment horizontal="center"/>
    </xf>
    <xf numFmtId="0" fontId="3" fillId="0" borderId="89" xfId="0" applyFont="1" applyBorder="1"/>
    <xf numFmtId="0" fontId="3" fillId="0" borderId="29" xfId="0" applyFont="1" applyBorder="1" applyAlignment="1">
      <alignment vertical="center"/>
    </xf>
    <xf numFmtId="0" fontId="3" fillId="0" borderId="30" xfId="0" applyFont="1" applyBorder="1" applyAlignment="1">
      <alignment vertical="center"/>
    </xf>
    <xf numFmtId="0" fontId="2" fillId="0" borderId="0" xfId="0" applyFont="1"/>
    <xf numFmtId="0" fontId="17" fillId="15" borderId="69" xfId="0" applyFont="1" applyFill="1" applyBorder="1" applyAlignment="1">
      <alignment vertic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5" fillId="0" borderId="0" xfId="0" applyFont="1"/>
    <xf numFmtId="0" fontId="1" fillId="0" borderId="0" xfId="0" applyFont="1"/>
    <xf numFmtId="0" fontId="3" fillId="0" borderId="42" xfId="0" applyFont="1" applyBorder="1"/>
    <xf numFmtId="0" fontId="3" fillId="0" borderId="43" xfId="0" applyFont="1" applyBorder="1"/>
    <xf numFmtId="0" fontId="3" fillId="0" borderId="44" xfId="0" applyFont="1" applyBorder="1"/>
    <xf numFmtId="0" fontId="3" fillId="6" borderId="83" xfId="0" applyFont="1" applyFill="1" applyBorder="1"/>
    <xf numFmtId="0" fontId="3" fillId="0" borderId="28" xfId="0" applyFont="1" applyBorder="1"/>
    <xf numFmtId="0" fontId="3" fillId="0" borderId="29" xfId="0" applyFont="1" applyBorder="1"/>
    <xf numFmtId="0" fontId="3" fillId="0" borderId="30" xfId="0" applyFont="1" applyBorder="1"/>
    <xf numFmtId="0" fontId="14" fillId="15" borderId="202" xfId="0" applyFont="1" applyFill="1" applyBorder="1" applyAlignment="1">
      <alignment vertical="center"/>
    </xf>
    <xf numFmtId="0" fontId="5" fillId="15" borderId="11" xfId="0" applyFont="1" applyFill="1" applyBorder="1"/>
    <xf numFmtId="0" fontId="5" fillId="15" borderId="215" xfId="0" applyFont="1" applyFill="1" applyBorder="1"/>
    <xf numFmtId="44" fontId="19" fillId="0" borderId="0" xfId="0" applyNumberFormat="1" applyFont="1" applyAlignment="1">
      <alignment horizontal="right" vertical="center"/>
    </xf>
    <xf numFmtId="0" fontId="3" fillId="0" borderId="33" xfId="0" applyFont="1" applyBorder="1"/>
    <xf numFmtId="0" fontId="3" fillId="3" borderId="34" xfId="0" applyFont="1" applyFill="1" applyBorder="1"/>
    <xf numFmtId="0" fontId="3" fillId="0" borderId="35" xfId="0" applyFont="1" applyBorder="1"/>
    <xf numFmtId="0" fontId="7" fillId="0" borderId="0" xfId="0" applyFont="1" applyAlignment="1">
      <alignment horizontal="left" vertical="center"/>
    </xf>
    <xf numFmtId="0" fontId="22" fillId="0" borderId="91" xfId="0" applyFont="1" applyBorder="1"/>
    <xf numFmtId="0" fontId="22" fillId="0" borderId="92" xfId="0" applyFont="1" applyBorder="1"/>
    <xf numFmtId="0" fontId="22" fillId="0" borderId="94" xfId="0" applyFont="1" applyBorder="1"/>
    <xf numFmtId="0" fontId="22" fillId="14" borderId="0" xfId="0" applyFont="1" applyFill="1"/>
    <xf numFmtId="5" fontId="24" fillId="0" borderId="0" xfId="0" applyNumberFormat="1" applyFont="1" applyAlignment="1">
      <alignment horizontal="center" vertical="center" wrapText="1"/>
    </xf>
    <xf numFmtId="42" fontId="20" fillId="14" borderId="49" xfId="0" applyNumberFormat="1" applyFont="1" applyFill="1" applyBorder="1"/>
    <xf numFmtId="42" fontId="20" fillId="14" borderId="0" xfId="0" applyNumberFormat="1" applyFont="1" applyFill="1"/>
    <xf numFmtId="42" fontId="20" fillId="14" borderId="68" xfId="0" applyNumberFormat="1" applyFont="1" applyFill="1" applyBorder="1"/>
    <xf numFmtId="42" fontId="20" fillId="11" borderId="56" xfId="0" applyNumberFormat="1" applyFont="1" applyFill="1" applyBorder="1" applyAlignment="1">
      <alignment vertical="center"/>
    </xf>
    <xf numFmtId="0" fontId="22" fillId="0" borderId="88" xfId="0" applyFont="1" applyBorder="1"/>
    <xf numFmtId="42" fontId="32" fillId="0" borderId="131" xfId="0" applyNumberFormat="1" applyFont="1" applyBorder="1" applyAlignment="1">
      <alignment horizontal="center" vertical="center"/>
    </xf>
    <xf numFmtId="42" fontId="20" fillId="14" borderId="131" xfId="0" applyNumberFormat="1" applyFont="1" applyFill="1" applyBorder="1"/>
    <xf numFmtId="42" fontId="32" fillId="0" borderId="186" xfId="0" applyNumberFormat="1" applyFont="1" applyBorder="1" applyAlignment="1">
      <alignment horizontal="center" vertical="center"/>
    </xf>
    <xf numFmtId="42" fontId="20" fillId="14" borderId="186" xfId="0" applyNumberFormat="1" applyFont="1" applyFill="1" applyBorder="1"/>
    <xf numFmtId="42" fontId="20" fillId="14" borderId="89" xfId="0" applyNumberFormat="1" applyFont="1" applyFill="1" applyBorder="1"/>
    <xf numFmtId="42" fontId="20" fillId="0" borderId="0" xfId="0" applyNumberFormat="1" applyFont="1"/>
    <xf numFmtId="0" fontId="3" fillId="0" borderId="90" xfId="0" applyFont="1" applyBorder="1"/>
    <xf numFmtId="44" fontId="0" fillId="0" borderId="0" xfId="0" applyNumberFormat="1" applyProtection="1">
      <protection locked="0"/>
    </xf>
    <xf numFmtId="0" fontId="11" fillId="0" borderId="28" xfId="0" applyFont="1" applyBorder="1"/>
    <xf numFmtId="0" fontId="11" fillId="0" borderId="29"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0" xfId="0" applyFont="1"/>
    <xf numFmtId="0" fontId="11" fillId="0" borderId="33" xfId="0" applyFont="1" applyBorder="1"/>
    <xf numFmtId="0" fontId="11" fillId="0" borderId="34" xfId="0" applyFont="1" applyBorder="1"/>
    <xf numFmtId="0" fontId="11" fillId="0" borderId="35" xfId="0" applyFont="1" applyBorder="1"/>
    <xf numFmtId="5" fontId="8" fillId="0" borderId="34" xfId="0" applyNumberFormat="1" applyFont="1" applyBorder="1" applyAlignment="1">
      <alignment vertical="center"/>
    </xf>
    <xf numFmtId="3" fontId="22" fillId="0" borderId="3" xfId="0" applyNumberFormat="1" applyFont="1" applyBorder="1"/>
    <xf numFmtId="3" fontId="28" fillId="0" borderId="0" xfId="0" applyNumberFormat="1" applyFont="1" applyAlignment="1">
      <alignment horizontal="right" vertical="center"/>
    </xf>
    <xf numFmtId="0" fontId="3" fillId="0" borderId="34" xfId="0" applyFont="1" applyBorder="1"/>
    <xf numFmtId="0" fontId="47" fillId="0" borderId="37" xfId="0" applyFont="1" applyBorder="1"/>
    <xf numFmtId="0" fontId="47" fillId="0" borderId="38" xfId="0" applyFont="1" applyBorder="1"/>
    <xf numFmtId="0" fontId="47" fillId="0" borderId="38" xfId="0" applyFont="1" applyBorder="1" applyAlignment="1">
      <alignment wrapText="1"/>
    </xf>
    <xf numFmtId="0" fontId="47" fillId="0" borderId="39" xfId="0" applyFont="1" applyBorder="1" applyAlignment="1">
      <alignment wrapText="1"/>
    </xf>
    <xf numFmtId="0" fontId="47" fillId="0" borderId="40" xfId="0" applyFont="1" applyBorder="1"/>
    <xf numFmtId="0" fontId="47" fillId="0" borderId="41" xfId="0" applyFont="1" applyBorder="1" applyAlignment="1">
      <alignment wrapText="1"/>
    </xf>
    <xf numFmtId="0" fontId="47" fillId="0" borderId="0" xfId="0" applyFont="1"/>
    <xf numFmtId="0" fontId="48" fillId="0" borderId="41" xfId="0" applyFont="1" applyBorder="1"/>
    <xf numFmtId="0" fontId="47" fillId="0" borderId="12" xfId="0" applyFont="1" applyBorder="1"/>
    <xf numFmtId="0" fontId="0" fillId="0" borderId="27" xfId="0" applyBorder="1"/>
    <xf numFmtId="0" fontId="0" fillId="0" borderId="6" xfId="0" applyBorder="1"/>
    <xf numFmtId="0" fontId="47" fillId="0" borderId="42" xfId="0" applyFont="1" applyBorder="1"/>
    <xf numFmtId="0" fontId="47" fillId="0" borderId="43" xfId="0" applyFont="1" applyBorder="1"/>
    <xf numFmtId="0" fontId="48" fillId="0" borderId="44" xfId="0" applyFont="1" applyBorder="1"/>
    <xf numFmtId="0" fontId="3" fillId="0" borderId="118" xfId="0" applyFont="1" applyBorder="1" applyProtection="1">
      <protection locked="0"/>
    </xf>
    <xf numFmtId="0" fontId="3" fillId="0" borderId="101" xfId="0" applyFont="1" applyBorder="1" applyProtection="1">
      <protection locked="0"/>
    </xf>
    <xf numFmtId="0" fontId="3" fillId="0" borderId="91" xfId="0" applyFont="1" applyBorder="1"/>
    <xf numFmtId="0" fontId="3" fillId="0" borderId="93" xfId="0" applyFont="1" applyBorder="1"/>
    <xf numFmtId="0" fontId="3" fillId="0" borderId="94" xfId="0" applyFont="1" applyBorder="1"/>
    <xf numFmtId="0" fontId="3" fillId="0" borderId="95" xfId="0" applyFont="1" applyBorder="1"/>
    <xf numFmtId="0" fontId="25" fillId="0" borderId="0" xfId="0" applyFont="1"/>
    <xf numFmtId="0" fontId="27" fillId="0" borderId="73" xfId="0" applyFont="1" applyBorder="1"/>
    <xf numFmtId="0" fontId="3" fillId="0" borderId="145" xfId="0" applyFont="1" applyBorder="1"/>
    <xf numFmtId="0" fontId="3" fillId="0" borderId="146" xfId="0" applyFont="1" applyBorder="1"/>
    <xf numFmtId="0" fontId="24" fillId="0" borderId="146" xfId="0" applyFont="1" applyBorder="1" applyAlignment="1">
      <alignment horizontal="right"/>
    </xf>
    <xf numFmtId="0" fontId="3" fillId="0" borderId="73" xfId="0" applyFont="1" applyBorder="1"/>
    <xf numFmtId="0" fontId="3" fillId="5" borderId="94" xfId="0" applyFont="1" applyFill="1" applyBorder="1"/>
    <xf numFmtId="0" fontId="29" fillId="15" borderId="135" xfId="0" applyFont="1" applyFill="1" applyBorder="1"/>
    <xf numFmtId="0" fontId="22" fillId="15" borderId="135" xfId="0" applyFont="1" applyFill="1" applyBorder="1"/>
    <xf numFmtId="0" fontId="3" fillId="15" borderId="135" xfId="0" applyFont="1" applyFill="1" applyBorder="1"/>
    <xf numFmtId="0" fontId="3" fillId="15" borderId="136" xfId="0" applyFont="1" applyFill="1" applyBorder="1"/>
    <xf numFmtId="0" fontId="3" fillId="0" borderId="88" xfId="0" applyFont="1" applyBorder="1"/>
    <xf numFmtId="0" fontId="19" fillId="0" borderId="89" xfId="0" applyFont="1" applyBorder="1"/>
    <xf numFmtId="0" fontId="43" fillId="0" borderId="0" xfId="0" applyFont="1" applyProtection="1">
      <protection locked="0"/>
    </xf>
    <xf numFmtId="0" fontId="13" fillId="0" borderId="29" xfId="0" applyFont="1" applyBorder="1" applyAlignment="1">
      <alignment horizontal="left"/>
    </xf>
    <xf numFmtId="0" fontId="12" fillId="0" borderId="32" xfId="0" applyFont="1" applyBorder="1"/>
    <xf numFmtId="0" fontId="17" fillId="0" borderId="31" xfId="0" applyFont="1" applyBorder="1" applyAlignment="1">
      <alignment horizontal="center"/>
    </xf>
    <xf numFmtId="0" fontId="17" fillId="15" borderId="138" xfId="0" applyFont="1" applyFill="1" applyBorder="1" applyAlignment="1">
      <alignment horizontal="center" wrapText="1"/>
    </xf>
    <xf numFmtId="0" fontId="39" fillId="15" borderId="138" xfId="0" applyFont="1" applyFill="1" applyBorder="1" applyAlignment="1">
      <alignment horizontal="center" wrapText="1"/>
    </xf>
    <xf numFmtId="0" fontId="39" fillId="0" borderId="0" xfId="0" applyFont="1" applyAlignment="1">
      <alignment horizontal="center"/>
    </xf>
    <xf numFmtId="0" fontId="39" fillId="0" borderId="32" xfId="0" applyFont="1" applyBorder="1" applyAlignment="1">
      <alignment horizontal="center"/>
    </xf>
    <xf numFmtId="166" fontId="13" fillId="0" borderId="144" xfId="0" applyNumberFormat="1" applyFont="1" applyBorder="1" applyAlignment="1">
      <alignment horizontal="left"/>
    </xf>
    <xf numFmtId="166" fontId="13" fillId="0" borderId="49" xfId="0" applyNumberFormat="1" applyFont="1" applyBorder="1"/>
    <xf numFmtId="0" fontId="39" fillId="0" borderId="32" xfId="0" applyFont="1" applyBorder="1"/>
    <xf numFmtId="5" fontId="13" fillId="0" borderId="0" xfId="0" applyNumberFormat="1" applyFont="1" applyAlignment="1">
      <alignment horizontal="left"/>
    </xf>
    <xf numFmtId="5" fontId="16" fillId="0" borderId="33" xfId="0" applyNumberFormat="1" applyFont="1" applyBorder="1"/>
    <xf numFmtId="5" fontId="13" fillId="0" borderId="34" xfId="0" applyNumberFormat="1" applyFont="1" applyBorder="1"/>
    <xf numFmtId="5" fontId="13" fillId="0" borderId="34" xfId="0" applyNumberFormat="1" applyFont="1" applyBorder="1" applyAlignment="1">
      <alignment horizontal="left"/>
    </xf>
    <xf numFmtId="164" fontId="13" fillId="0" borderId="34" xfId="0" applyNumberFormat="1" applyFont="1" applyBorder="1" applyAlignment="1">
      <alignment horizontal="left"/>
    </xf>
    <xf numFmtId="5" fontId="37" fillId="0" borderId="34" xfId="0" applyNumberFormat="1" applyFont="1" applyBorder="1"/>
    <xf numFmtId="5" fontId="37" fillId="0" borderId="35" xfId="0" applyNumberFormat="1" applyFont="1" applyBorder="1"/>
    <xf numFmtId="0" fontId="18" fillId="0" borderId="91" xfId="0" applyFont="1" applyBorder="1" applyAlignment="1">
      <alignment horizontal="left"/>
    </xf>
    <xf numFmtId="0" fontId="13" fillId="0" borderId="108" xfId="0" applyFont="1" applyBorder="1"/>
    <xf numFmtId="0" fontId="18" fillId="0" borderId="94" xfId="0" applyFont="1" applyBorder="1" applyAlignment="1">
      <alignment horizontal="left"/>
    </xf>
    <xf numFmtId="0" fontId="17" fillId="0" borderId="0" xfId="0" applyFont="1" applyAlignment="1">
      <alignment vertical="center"/>
    </xf>
    <xf numFmtId="166" fontId="13" fillId="15" borderId="220" xfId="0" applyNumberFormat="1" applyFont="1" applyFill="1" applyBorder="1" applyAlignment="1">
      <alignment wrapText="1"/>
    </xf>
    <xf numFmtId="0" fontId="13" fillId="0" borderId="33" xfId="0" applyFont="1" applyBorder="1"/>
    <xf numFmtId="0" fontId="13" fillId="0" borderId="34" xfId="0" applyFont="1" applyBorder="1" applyAlignment="1">
      <alignment horizontal="center"/>
    </xf>
    <xf numFmtId="166" fontId="13" fillId="0" borderId="34" xfId="0" applyNumberFormat="1" applyFont="1" applyBorder="1"/>
    <xf numFmtId="9" fontId="13" fillId="0" borderId="34" xfId="0" applyNumberFormat="1" applyFont="1" applyBorder="1" applyAlignment="1">
      <alignment horizontal="center"/>
    </xf>
    <xf numFmtId="166" fontId="13" fillId="0" borderId="34" xfId="0" applyNumberFormat="1" applyFont="1" applyBorder="1" applyAlignment="1">
      <alignment horizontal="center"/>
    </xf>
    <xf numFmtId="3" fontId="13" fillId="0" borderId="34" xfId="0" applyNumberFormat="1" applyFont="1" applyBorder="1"/>
    <xf numFmtId="0" fontId="13" fillId="0" borderId="184" xfId="0" applyFont="1" applyBorder="1"/>
    <xf numFmtId="0" fontId="13" fillId="0" borderId="165" xfId="0" applyFont="1" applyBorder="1"/>
    <xf numFmtId="9" fontId="13" fillId="0" borderId="165" xfId="0" applyNumberFormat="1" applyFont="1" applyBorder="1"/>
    <xf numFmtId="0" fontId="13" fillId="0" borderId="193" xfId="0" applyFont="1" applyBorder="1"/>
    <xf numFmtId="165" fontId="37" fillId="0" borderId="165" xfId="0" applyNumberFormat="1" applyFont="1" applyBorder="1" applyAlignment="1">
      <alignment vertical="center"/>
    </xf>
    <xf numFmtId="49" fontId="37" fillId="0" borderId="0" xfId="0" applyNumberFormat="1" applyFont="1" applyAlignment="1">
      <alignment horizontal="left" vertical="center"/>
    </xf>
    <xf numFmtId="44" fontId="37" fillId="0" borderId="0" xfId="0" applyNumberFormat="1" applyFont="1" applyAlignment="1">
      <alignment horizontal="right" vertical="center"/>
    </xf>
    <xf numFmtId="44" fontId="34" fillId="0" borderId="0" xfId="0" applyNumberFormat="1" applyFont="1" applyAlignment="1">
      <alignment horizontal="right" vertical="center"/>
    </xf>
    <xf numFmtId="6" fontId="37" fillId="0" borderId="0" xfId="0" applyNumberFormat="1" applyFont="1" applyAlignment="1">
      <alignment horizontal="right" vertical="center"/>
    </xf>
    <xf numFmtId="0" fontId="13" fillId="0" borderId="88" xfId="0" applyFont="1" applyBorder="1"/>
    <xf numFmtId="0" fontId="13" fillId="0" borderId="90" xfId="0" applyFont="1" applyBorder="1"/>
    <xf numFmtId="0" fontId="13" fillId="0" borderId="159" xfId="0" applyFont="1" applyBorder="1"/>
    <xf numFmtId="166" fontId="17" fillId="0" borderId="160" xfId="0" applyNumberFormat="1" applyFont="1" applyBorder="1"/>
    <xf numFmtId="0" fontId="17" fillId="0" borderId="161" xfId="0" applyFont="1" applyBorder="1"/>
    <xf numFmtId="0" fontId="13" fillId="0" borderId="156" xfId="0" applyFont="1" applyBorder="1"/>
    <xf numFmtId="0" fontId="17" fillId="0" borderId="158" xfId="0" applyFont="1" applyBorder="1"/>
    <xf numFmtId="0" fontId="59" fillId="0" borderId="0" xfId="0" applyFont="1"/>
    <xf numFmtId="0" fontId="16" fillId="0" borderId="0" xfId="0" applyFont="1"/>
    <xf numFmtId="0" fontId="13" fillId="0" borderId="157" xfId="0" applyFont="1" applyBorder="1"/>
    <xf numFmtId="0" fontId="49" fillId="0" borderId="162" xfId="0" applyFont="1" applyBorder="1"/>
    <xf numFmtId="0" fontId="13" fillId="0" borderId="162" xfId="0" applyFont="1" applyBorder="1" applyAlignment="1">
      <alignment vertical="top"/>
    </xf>
    <xf numFmtId="0" fontId="17" fillId="0" borderId="163" xfId="0" applyFont="1" applyBorder="1"/>
    <xf numFmtId="5" fontId="20" fillId="0" borderId="95" xfId="0" applyNumberFormat="1" applyFont="1" applyBorder="1"/>
    <xf numFmtId="0" fontId="13" fillId="3" borderId="94" xfId="0" applyFont="1" applyFill="1" applyBorder="1"/>
    <xf numFmtId="0" fontId="13" fillId="3" borderId="95" xfId="0" applyFont="1" applyFill="1" applyBorder="1"/>
    <xf numFmtId="0" fontId="18" fillId="0" borderId="0" xfId="0" applyFont="1" applyAlignment="1">
      <alignment horizontal="center"/>
    </xf>
    <xf numFmtId="0" fontId="13" fillId="5" borderId="15" xfId="0" applyFont="1" applyFill="1" applyBorder="1" applyAlignment="1">
      <alignment vertical="top"/>
    </xf>
    <xf numFmtId="0" fontId="13" fillId="0" borderId="0" xfId="0" applyFont="1" applyAlignment="1" applyProtection="1">
      <alignment wrapText="1"/>
      <protection locked="0"/>
    </xf>
    <xf numFmtId="0" fontId="13" fillId="0" borderId="0" xfId="0" applyFont="1" applyProtection="1">
      <protection locked="0"/>
    </xf>
    <xf numFmtId="0" fontId="17" fillId="0" borderId="0" xfId="0" applyFont="1" applyAlignment="1">
      <alignment horizontal="center" wrapText="1"/>
    </xf>
    <xf numFmtId="49" fontId="13" fillId="0" borderId="0" xfId="0" applyNumberFormat="1" applyFont="1" applyAlignment="1">
      <alignment horizontal="center" wrapText="1"/>
    </xf>
    <xf numFmtId="0" fontId="5" fillId="0" borderId="11" xfId="0" applyFont="1" applyBorder="1" applyAlignment="1">
      <alignment horizontal="center" vertical="center" wrapText="1"/>
    </xf>
    <xf numFmtId="37" fontId="5" fillId="0" borderId="26" xfId="0" applyNumberFormat="1" applyFont="1" applyBorder="1" applyAlignment="1">
      <alignment wrapText="1"/>
    </xf>
    <xf numFmtId="42" fontId="5" fillId="23" borderId="70" xfId="0" applyNumberFormat="1" applyFont="1" applyFill="1" applyBorder="1" applyAlignment="1">
      <alignment vertical="center"/>
    </xf>
    <xf numFmtId="42" fontId="5" fillId="23" borderId="212" xfId="0" applyNumberFormat="1" applyFont="1" applyFill="1" applyBorder="1" applyAlignment="1">
      <alignment vertical="center"/>
    </xf>
    <xf numFmtId="42" fontId="5" fillId="23" borderId="73" xfId="0" applyNumberFormat="1" applyFont="1" applyFill="1" applyBorder="1" applyAlignment="1">
      <alignment vertical="center"/>
    </xf>
    <xf numFmtId="42" fontId="5" fillId="6" borderId="135" xfId="0" applyNumberFormat="1" applyFont="1" applyFill="1" applyBorder="1" applyAlignment="1">
      <alignment wrapText="1"/>
    </xf>
    <xf numFmtId="42" fontId="5" fillId="6" borderId="83" xfId="0" applyNumberFormat="1" applyFont="1" applyFill="1" applyBorder="1" applyAlignment="1">
      <alignment wrapText="1"/>
    </xf>
    <xf numFmtId="0" fontId="5" fillId="0" borderId="0" xfId="0" applyFont="1" applyAlignment="1">
      <alignment horizontal="center" vertical="center" wrapText="1"/>
    </xf>
    <xf numFmtId="37" fontId="5" fillId="0" borderId="0" xfId="0" applyNumberFormat="1" applyFont="1" applyAlignment="1">
      <alignment wrapText="1"/>
    </xf>
    <xf numFmtId="42" fontId="5" fillId="0" borderId="0" xfId="0" applyNumberFormat="1" applyFont="1" applyAlignment="1">
      <alignment vertical="center"/>
    </xf>
    <xf numFmtId="42" fontId="5" fillId="0" borderId="0" xfId="0" applyNumberFormat="1" applyFont="1" applyAlignment="1">
      <alignment wrapText="1"/>
    </xf>
    <xf numFmtId="42" fontId="19" fillId="0" borderId="0" xfId="0" applyNumberFormat="1" applyFont="1" applyAlignment="1">
      <alignment horizontal="right"/>
    </xf>
    <xf numFmtId="0" fontId="0" fillId="26" borderId="147" xfId="0" applyFill="1" applyBorder="1"/>
    <xf numFmtId="3" fontId="13" fillId="25" borderId="12" xfId="0" applyNumberFormat="1" applyFont="1" applyFill="1" applyBorder="1" applyAlignment="1">
      <alignment vertical="center" wrapText="1"/>
    </xf>
    <xf numFmtId="3" fontId="17" fillId="6" borderId="212" xfId="0" applyNumberFormat="1" applyFont="1" applyFill="1" applyBorder="1" applyAlignment="1">
      <alignment vertical="center"/>
    </xf>
    <xf numFmtId="3" fontId="17" fillId="26" borderId="16" xfId="0" applyNumberFormat="1" applyFont="1" applyFill="1" applyBorder="1" applyAlignment="1">
      <alignment vertical="center"/>
    </xf>
    <xf numFmtId="3" fontId="13" fillId="25" borderId="212" xfId="0" applyNumberFormat="1" applyFont="1" applyFill="1" applyBorder="1" applyAlignment="1">
      <alignment vertical="center" wrapText="1"/>
    </xf>
    <xf numFmtId="3" fontId="17" fillId="6" borderId="222" xfId="0" applyNumberFormat="1" applyFont="1" applyFill="1" applyBorder="1" applyAlignment="1">
      <alignment vertical="center"/>
    </xf>
    <xf numFmtId="3" fontId="17" fillId="6" borderId="16" xfId="0" applyNumberFormat="1" applyFont="1" applyFill="1" applyBorder="1" applyAlignment="1">
      <alignment vertical="center"/>
    </xf>
    <xf numFmtId="0" fontId="13" fillId="0" borderId="154" xfId="0" applyFont="1" applyBorder="1" applyProtection="1">
      <protection locked="0"/>
    </xf>
    <xf numFmtId="0" fontId="13" fillId="0" borderId="113" xfId="0" applyFont="1" applyBorder="1" applyProtection="1">
      <protection locked="0"/>
    </xf>
    <xf numFmtId="0" fontId="13" fillId="0" borderId="22" xfId="0" applyFont="1" applyBorder="1" applyProtection="1">
      <protection locked="0"/>
    </xf>
    <xf numFmtId="0" fontId="13" fillId="0" borderId="155" xfId="0" applyFont="1" applyBorder="1" applyProtection="1">
      <protection locked="0"/>
    </xf>
    <xf numFmtId="0" fontId="20" fillId="0" borderId="0" xfId="0" applyFont="1"/>
    <xf numFmtId="42" fontId="17" fillId="15" borderId="151" xfId="0" applyNumberFormat="1" applyFont="1" applyFill="1" applyBorder="1" applyAlignment="1">
      <alignment vertical="center"/>
    </xf>
    <xf numFmtId="0" fontId="13" fillId="0" borderId="14" xfId="0" applyFont="1" applyBorder="1" applyAlignment="1">
      <alignment textRotation="90" wrapText="1"/>
    </xf>
    <xf numFmtId="0" fontId="13" fillId="0" borderId="19" xfId="0" applyFont="1" applyBorder="1" applyAlignment="1" applyProtection="1">
      <alignment horizontal="center" vertical="center" wrapText="1"/>
      <protection locked="0"/>
    </xf>
    <xf numFmtId="0" fontId="13" fillId="0" borderId="196" xfId="0" applyFont="1" applyBorder="1" applyAlignment="1" applyProtection="1">
      <alignment horizontal="center" vertical="center" wrapText="1"/>
      <protection locked="0"/>
    </xf>
    <xf numFmtId="0" fontId="13" fillId="0" borderId="171" xfId="0" applyFont="1" applyBorder="1" applyAlignment="1" applyProtection="1">
      <alignment horizontal="center" vertical="center" wrapText="1"/>
      <protection locked="0"/>
    </xf>
    <xf numFmtId="0" fontId="13" fillId="0" borderId="223" xfId="0" applyFont="1" applyBorder="1" applyAlignment="1">
      <alignment vertical="top"/>
    </xf>
    <xf numFmtId="0" fontId="13" fillId="0" borderId="224" xfId="0" applyFont="1" applyBorder="1" applyAlignment="1">
      <alignment vertical="top" wrapText="1"/>
    </xf>
    <xf numFmtId="0" fontId="13" fillId="0" borderId="72" xfId="0" applyFont="1" applyBorder="1" applyAlignment="1">
      <alignment vertical="top"/>
    </xf>
    <xf numFmtId="0" fontId="13" fillId="0" borderId="225" xfId="0" applyFont="1" applyBorder="1" applyAlignment="1">
      <alignment vertical="top" wrapText="1"/>
    </xf>
    <xf numFmtId="0" fontId="13" fillId="0" borderId="51" xfId="0" applyFont="1" applyBorder="1" applyAlignment="1" applyProtection="1">
      <alignment vertical="top" wrapText="1"/>
      <protection locked="0"/>
    </xf>
    <xf numFmtId="0" fontId="18" fillId="15" borderId="0" xfId="0" applyFont="1" applyFill="1" applyAlignment="1">
      <alignment horizontal="center" wrapText="1"/>
    </xf>
    <xf numFmtId="0" fontId="18" fillId="15" borderId="0" xfId="0" applyFont="1" applyFill="1" applyAlignment="1">
      <alignment horizontal="center"/>
    </xf>
    <xf numFmtId="0" fontId="13" fillId="15" borderId="0" xfId="0" applyFont="1" applyFill="1" applyAlignment="1">
      <alignment wrapText="1"/>
    </xf>
    <xf numFmtId="38" fontId="48" fillId="0" borderId="210" xfId="0" applyNumberFormat="1" applyFont="1" applyBorder="1"/>
    <xf numFmtId="3" fontId="3" fillId="25" borderId="55" xfId="0" applyNumberFormat="1" applyFont="1" applyFill="1" applyBorder="1" applyAlignment="1">
      <alignment vertical="center" wrapText="1"/>
    </xf>
    <xf numFmtId="3" fontId="3" fillId="25" borderId="56" xfId="0" applyNumberFormat="1" applyFont="1" applyFill="1" applyBorder="1" applyAlignment="1">
      <alignment vertical="center" wrapText="1"/>
    </xf>
    <xf numFmtId="0" fontId="17" fillId="0" borderId="151" xfId="0" applyFont="1" applyBorder="1"/>
    <xf numFmtId="0" fontId="39" fillId="0" borderId="0" xfId="0" applyFont="1"/>
    <xf numFmtId="0" fontId="39" fillId="15" borderId="69" xfId="0" applyFont="1" applyFill="1" applyBorder="1" applyAlignment="1">
      <alignment vertical="center"/>
    </xf>
    <xf numFmtId="0" fontId="39" fillId="15" borderId="151" xfId="0" applyFont="1" applyFill="1" applyBorder="1" applyAlignment="1">
      <alignment horizontal="left" vertical="center"/>
    </xf>
    <xf numFmtId="0" fontId="13" fillId="0" borderId="0" xfId="0" applyFont="1" applyAlignment="1">
      <alignment wrapText="1"/>
    </xf>
    <xf numFmtId="0" fontId="37" fillId="0" borderId="199" xfId="0" applyFont="1" applyBorder="1" applyAlignment="1">
      <alignment vertical="center"/>
    </xf>
    <xf numFmtId="14" fontId="49" fillId="0" borderId="217" xfId="0" applyNumberFormat="1" applyFont="1" applyBorder="1" applyAlignment="1" applyProtection="1">
      <alignment horizontal="left" vertical="center"/>
      <protection locked="0"/>
    </xf>
    <xf numFmtId="0" fontId="39" fillId="15" borderId="220" xfId="0" applyFont="1" applyFill="1" applyBorder="1" applyAlignment="1">
      <alignment horizontal="center" vertical="center"/>
    </xf>
    <xf numFmtId="0" fontId="39" fillId="15" borderId="221" xfId="0" applyFont="1" applyFill="1" applyBorder="1" applyAlignment="1">
      <alignment horizontal="center" vertical="center"/>
    </xf>
    <xf numFmtId="0" fontId="34" fillId="0" borderId="212" xfId="0" applyFont="1" applyBorder="1" applyAlignment="1">
      <alignment horizontal="center" vertical="center"/>
    </xf>
    <xf numFmtId="0" fontId="39" fillId="8" borderId="202" xfId="0" applyFont="1" applyFill="1" applyBorder="1" applyAlignment="1">
      <alignment horizontal="center" vertical="center"/>
    </xf>
    <xf numFmtId="0" fontId="39" fillId="8" borderId="205" xfId="0" applyFont="1" applyFill="1" applyBorder="1" applyAlignment="1">
      <alignment horizontal="center" vertical="center"/>
    </xf>
    <xf numFmtId="0" fontId="39" fillId="15" borderId="208" xfId="0" applyFont="1" applyFill="1" applyBorder="1" applyAlignment="1">
      <alignment horizontal="center" vertical="center"/>
    </xf>
    <xf numFmtId="0" fontId="13" fillId="0" borderId="158" xfId="0" applyFont="1" applyBorder="1"/>
    <xf numFmtId="0" fontId="34" fillId="0" borderId="212" xfId="0" applyFont="1" applyBorder="1" applyAlignment="1">
      <alignment horizontal="center"/>
    </xf>
    <xf numFmtId="6" fontId="39" fillId="0" borderId="210" xfId="0" applyNumberFormat="1" applyFont="1" applyBorder="1" applyAlignment="1">
      <alignment vertical="center"/>
    </xf>
    <xf numFmtId="0" fontId="17" fillId="15" borderId="220" xfId="0" applyFont="1" applyFill="1" applyBorder="1" applyAlignment="1">
      <alignment wrapText="1"/>
    </xf>
    <xf numFmtId="0" fontId="13" fillId="0" borderId="226" xfId="0" applyFont="1" applyBorder="1" applyAlignment="1" applyProtection="1">
      <alignment vertical="center"/>
      <protection locked="0"/>
    </xf>
    <xf numFmtId="1" fontId="13" fillId="0" borderId="227" xfId="0" applyNumberFormat="1" applyFont="1" applyBorder="1" applyProtection="1">
      <protection locked="0"/>
    </xf>
    <xf numFmtId="0" fontId="13" fillId="0" borderId="227" xfId="0" applyFont="1" applyBorder="1" applyProtection="1">
      <protection locked="0"/>
    </xf>
    <xf numFmtId="0" fontId="13" fillId="0" borderId="230" xfId="0" applyFont="1" applyBorder="1" applyAlignment="1" applyProtection="1">
      <alignment vertical="center"/>
      <protection locked="0"/>
    </xf>
    <xf numFmtId="1" fontId="13" fillId="0" borderId="231" xfId="0" applyNumberFormat="1" applyFont="1" applyBorder="1" applyProtection="1">
      <protection locked="0"/>
    </xf>
    <xf numFmtId="0" fontId="13" fillId="0" borderId="231" xfId="0" applyFont="1" applyBorder="1" applyProtection="1">
      <protection locked="0"/>
    </xf>
    <xf numFmtId="0" fontId="13" fillId="0" borderId="226" xfId="0" applyFont="1" applyBorder="1" applyProtection="1">
      <protection locked="0"/>
    </xf>
    <xf numFmtId="166" fontId="13" fillId="0" borderId="226" xfId="0" applyNumberFormat="1" applyFont="1" applyBorder="1" applyProtection="1">
      <protection locked="0"/>
    </xf>
    <xf numFmtId="0" fontId="13" fillId="0" borderId="245" xfId="0" applyFont="1" applyBorder="1" applyProtection="1">
      <protection locked="0"/>
    </xf>
    <xf numFmtId="0" fontId="13" fillId="0" borderId="230" xfId="0" applyFont="1" applyBorder="1" applyProtection="1">
      <protection locked="0"/>
    </xf>
    <xf numFmtId="166" fontId="13" fillId="0" borderId="230" xfId="0" applyNumberFormat="1" applyFont="1" applyBorder="1" applyProtection="1">
      <protection locked="0"/>
    </xf>
    <xf numFmtId="0" fontId="13" fillId="0" borderId="247" xfId="0" applyFont="1" applyBorder="1" applyProtection="1">
      <protection locked="0"/>
    </xf>
    <xf numFmtId="0" fontId="13" fillId="0" borderId="249" xfId="0" applyFont="1" applyBorder="1" applyProtection="1">
      <protection locked="0"/>
    </xf>
    <xf numFmtId="0" fontId="13" fillId="0" borderId="251" xfId="0" applyFont="1" applyBorder="1" applyProtection="1">
      <protection locked="0"/>
    </xf>
    <xf numFmtId="0" fontId="13" fillId="0" borderId="254" xfId="0" applyFont="1" applyBorder="1" applyProtection="1">
      <protection locked="0"/>
    </xf>
    <xf numFmtId="0" fontId="13" fillId="0" borderId="255" xfId="0" applyFont="1" applyBorder="1" applyProtection="1">
      <protection locked="0"/>
    </xf>
    <xf numFmtId="0" fontId="13" fillId="0" borderId="256" xfId="0" applyFont="1" applyBorder="1" applyProtection="1">
      <protection locked="0"/>
    </xf>
    <xf numFmtId="0" fontId="13" fillId="0" borderId="257" xfId="0" applyFont="1" applyBorder="1" applyProtection="1">
      <protection locked="0"/>
    </xf>
    <xf numFmtId="0" fontId="13" fillId="0" borderId="258" xfId="0" applyFont="1" applyBorder="1" applyProtection="1">
      <protection locked="0"/>
    </xf>
    <xf numFmtId="0" fontId="13" fillId="0" borderId="259" xfId="0" applyFont="1" applyBorder="1" applyProtection="1">
      <protection locked="0"/>
    </xf>
    <xf numFmtId="0" fontId="13" fillId="0" borderId="75" xfId="0" applyFont="1" applyBorder="1" applyAlignment="1">
      <alignment vertical="center"/>
    </xf>
    <xf numFmtId="0" fontId="13" fillId="0" borderId="4" xfId="0" applyFont="1" applyBorder="1" applyAlignment="1">
      <alignment vertical="center"/>
    </xf>
    <xf numFmtId="0" fontId="0" fillId="0" borderId="4" xfId="0" applyBorder="1"/>
    <xf numFmtId="0" fontId="0" fillId="0" borderId="75" xfId="0" applyBorder="1"/>
    <xf numFmtId="9" fontId="0" fillId="0" borderId="75" xfId="0" applyNumberFormat="1" applyBorder="1"/>
    <xf numFmtId="9" fontId="0" fillId="0" borderId="4" xfId="0" applyNumberFormat="1" applyBorder="1"/>
    <xf numFmtId="1" fontId="7" fillId="0" borderId="257" xfId="0" applyNumberFormat="1" applyFont="1" applyBorder="1" applyProtection="1">
      <protection locked="0"/>
    </xf>
    <xf numFmtId="42" fontId="7" fillId="0" borderId="257" xfId="0" applyNumberFormat="1" applyFont="1" applyBorder="1" applyProtection="1">
      <protection locked="0"/>
    </xf>
    <xf numFmtId="1" fontId="7" fillId="0" borderId="292" xfId="0" applyNumberFormat="1" applyFont="1" applyBorder="1" applyProtection="1">
      <protection locked="0"/>
    </xf>
    <xf numFmtId="165" fontId="13" fillId="0" borderId="0" xfId="0" applyNumberFormat="1" applyFont="1"/>
    <xf numFmtId="0" fontId="59" fillId="22" borderId="0" xfId="0" applyFont="1" applyFill="1" applyAlignment="1">
      <alignment vertical="center"/>
    </xf>
    <xf numFmtId="165" fontId="13" fillId="0" borderId="184" xfId="0" applyNumberFormat="1" applyFont="1" applyBorder="1"/>
    <xf numFmtId="165" fontId="37" fillId="0" borderId="183" xfId="0" applyNumberFormat="1" applyFont="1" applyBorder="1" applyAlignment="1">
      <alignment vertical="center"/>
    </xf>
    <xf numFmtId="165" fontId="37" fillId="0" borderId="184" xfId="0" applyNumberFormat="1" applyFont="1" applyBorder="1" applyAlignment="1">
      <alignment vertical="center"/>
    </xf>
    <xf numFmtId="166" fontId="37" fillId="8" borderId="36" xfId="0" applyNumberFormat="1" applyFont="1" applyFill="1" applyBorder="1" applyAlignment="1">
      <alignment horizontal="right" vertical="center"/>
    </xf>
    <xf numFmtId="0" fontId="13" fillId="0" borderId="360" xfId="0" applyFont="1" applyBorder="1" applyAlignment="1" applyProtection="1">
      <alignment horizontal="center" wrapText="1"/>
      <protection locked="0"/>
    </xf>
    <xf numFmtId="9" fontId="13" fillId="0" borderId="360" xfId="0" applyNumberFormat="1" applyFont="1" applyBorder="1" applyAlignment="1" applyProtection="1">
      <alignment horizontal="right" wrapText="1"/>
      <protection locked="0"/>
    </xf>
    <xf numFmtId="0" fontId="13" fillId="0" borderId="307" xfId="0" applyFont="1" applyBorder="1" applyAlignment="1" applyProtection="1">
      <alignment horizontal="center"/>
      <protection locked="0"/>
    </xf>
    <xf numFmtId="9" fontId="13" fillId="0" borderId="307" xfId="0" applyNumberFormat="1" applyFont="1" applyBorder="1" applyAlignment="1" applyProtection="1">
      <alignment horizontal="right" wrapText="1"/>
      <protection locked="0"/>
    </xf>
    <xf numFmtId="3" fontId="14" fillId="0" borderId="298" xfId="0" applyNumberFormat="1" applyFont="1" applyBorder="1" applyAlignment="1" applyProtection="1">
      <alignment vertical="center"/>
      <protection locked="0"/>
    </xf>
    <xf numFmtId="3" fontId="12" fillId="6" borderId="371" xfId="0" applyNumberFormat="1" applyFont="1" applyFill="1" applyBorder="1" applyAlignment="1">
      <alignment vertical="center"/>
    </xf>
    <xf numFmtId="3" fontId="12" fillId="26" borderId="376" xfId="0" applyNumberFormat="1" applyFont="1" applyFill="1" applyBorder="1" applyAlignment="1">
      <alignment vertical="center"/>
    </xf>
    <xf numFmtId="3" fontId="12" fillId="0" borderId="377" xfId="0" applyNumberFormat="1" applyFont="1" applyBorder="1" applyAlignment="1" applyProtection="1">
      <alignment vertical="center"/>
      <protection locked="0"/>
    </xf>
    <xf numFmtId="3" fontId="12" fillId="0" borderId="270" xfId="0" applyNumberFormat="1" applyFont="1" applyBorder="1" applyAlignment="1" applyProtection="1">
      <alignment vertical="center"/>
      <protection locked="0"/>
    </xf>
    <xf numFmtId="3" fontId="12" fillId="0" borderId="233" xfId="0" applyNumberFormat="1" applyFont="1" applyBorder="1" applyAlignment="1" applyProtection="1">
      <alignment vertical="center" wrapText="1"/>
      <protection locked="0"/>
    </xf>
    <xf numFmtId="3" fontId="12" fillId="0" borderId="265" xfId="0" applyNumberFormat="1" applyFont="1" applyBorder="1" applyAlignment="1" applyProtection="1">
      <alignment vertical="center" wrapText="1"/>
      <protection locked="0"/>
    </xf>
    <xf numFmtId="3" fontId="12" fillId="0" borderId="266" xfId="0" applyNumberFormat="1" applyFont="1" applyBorder="1" applyAlignment="1" applyProtection="1">
      <alignment vertical="center" wrapText="1"/>
      <protection locked="0"/>
    </xf>
    <xf numFmtId="3" fontId="12" fillId="0" borderId="257" xfId="0" applyNumberFormat="1" applyFont="1" applyBorder="1" applyAlignment="1" applyProtection="1">
      <alignment vertical="center" wrapText="1"/>
      <protection locked="0"/>
    </xf>
    <xf numFmtId="3" fontId="12" fillId="6" borderId="367" xfId="0" applyNumberFormat="1" applyFont="1" applyFill="1" applyBorder="1" applyAlignment="1">
      <alignment vertical="center" wrapText="1"/>
    </xf>
    <xf numFmtId="3" fontId="12" fillId="26" borderId="367" xfId="0" applyNumberFormat="1" applyFont="1" applyFill="1" applyBorder="1" applyAlignment="1">
      <alignment vertical="center" wrapText="1"/>
    </xf>
    <xf numFmtId="3" fontId="12" fillId="0" borderId="379" xfId="0" applyNumberFormat="1" applyFont="1" applyBorder="1" applyAlignment="1" applyProtection="1">
      <alignment vertical="center"/>
      <protection locked="0"/>
    </xf>
    <xf numFmtId="3" fontId="12" fillId="0" borderId="257" xfId="0" applyNumberFormat="1" applyFont="1" applyBorder="1" applyAlignment="1" applyProtection="1">
      <alignment vertical="center"/>
      <protection locked="0"/>
    </xf>
    <xf numFmtId="3" fontId="12" fillId="0" borderId="233" xfId="0" applyNumberFormat="1" applyFont="1" applyBorder="1" applyAlignment="1" applyProtection="1">
      <alignment vertical="center"/>
      <protection locked="0"/>
    </xf>
    <xf numFmtId="3" fontId="12" fillId="0" borderId="265" xfId="0" applyNumberFormat="1" applyFont="1" applyBorder="1" applyAlignment="1" applyProtection="1">
      <alignment vertical="center"/>
      <protection locked="0"/>
    </xf>
    <xf numFmtId="3" fontId="12" fillId="0" borderId="266" xfId="0" applyNumberFormat="1" applyFont="1" applyBorder="1" applyAlignment="1" applyProtection="1">
      <alignment vertical="center"/>
      <protection locked="0"/>
    </xf>
    <xf numFmtId="3" fontId="12" fillId="26" borderId="375" xfId="0" applyNumberFormat="1" applyFont="1" applyFill="1" applyBorder="1" applyAlignment="1">
      <alignment vertical="center" wrapText="1"/>
    </xf>
    <xf numFmtId="3" fontId="12" fillId="0" borderId="237" xfId="0" applyNumberFormat="1" applyFont="1" applyBorder="1" applyAlignment="1" applyProtection="1">
      <alignment vertical="center" wrapText="1"/>
      <protection locked="0"/>
    </xf>
    <xf numFmtId="3" fontId="12" fillId="0" borderId="272" xfId="0" applyNumberFormat="1" applyFont="1" applyBorder="1" applyAlignment="1" applyProtection="1">
      <alignment vertical="center" wrapText="1"/>
      <protection locked="0"/>
    </xf>
    <xf numFmtId="3" fontId="12" fillId="0" borderId="273" xfId="0" applyNumberFormat="1" applyFont="1" applyBorder="1" applyAlignment="1" applyProtection="1">
      <alignment vertical="center" wrapText="1"/>
      <protection locked="0"/>
    </xf>
    <xf numFmtId="3" fontId="12" fillId="0" borderId="274" xfId="0" applyNumberFormat="1" applyFont="1" applyBorder="1" applyAlignment="1" applyProtection="1">
      <alignment vertical="center" wrapText="1"/>
      <protection locked="0"/>
    </xf>
    <xf numFmtId="3" fontId="12" fillId="6" borderId="375" xfId="0" applyNumberFormat="1" applyFont="1" applyFill="1" applyBorder="1" applyAlignment="1">
      <alignment vertical="center" wrapText="1"/>
    </xf>
    <xf numFmtId="3" fontId="12" fillId="0" borderId="381" xfId="0" applyNumberFormat="1" applyFont="1" applyBorder="1" applyAlignment="1" applyProtection="1">
      <alignment vertical="center"/>
      <protection locked="0"/>
    </xf>
    <xf numFmtId="3" fontId="12" fillId="0" borderId="274" xfId="0" applyNumberFormat="1" applyFont="1" applyBorder="1" applyAlignment="1" applyProtection="1">
      <alignment vertical="center"/>
      <protection locked="0"/>
    </xf>
    <xf numFmtId="3" fontId="17" fillId="6" borderId="382" xfId="0" applyNumberFormat="1" applyFont="1" applyFill="1" applyBorder="1" applyAlignment="1">
      <alignment vertical="center"/>
    </xf>
    <xf numFmtId="3" fontId="17" fillId="6" borderId="383" xfId="0" applyNumberFormat="1" applyFont="1" applyFill="1" applyBorder="1" applyAlignment="1">
      <alignment vertical="center"/>
    </xf>
    <xf numFmtId="3" fontId="17" fillId="6" borderId="384" xfId="0" applyNumberFormat="1" applyFont="1" applyFill="1" applyBorder="1" applyAlignment="1">
      <alignment vertical="center"/>
    </xf>
    <xf numFmtId="44" fontId="3" fillId="3" borderId="385" xfId="0" applyNumberFormat="1" applyFont="1" applyFill="1" applyBorder="1" applyProtection="1">
      <protection locked="0"/>
    </xf>
    <xf numFmtId="0" fontId="3" fillId="3" borderId="386" xfId="0" applyFont="1" applyFill="1" applyBorder="1" applyProtection="1">
      <protection locked="0"/>
    </xf>
    <xf numFmtId="0" fontId="13" fillId="3" borderId="230" xfId="0" applyFont="1" applyFill="1" applyBorder="1"/>
    <xf numFmtId="44" fontId="3" fillId="3" borderId="230" xfId="0" applyNumberFormat="1" applyFont="1" applyFill="1" applyBorder="1" applyProtection="1">
      <protection locked="0"/>
    </xf>
    <xf numFmtId="0" fontId="3" fillId="3" borderId="231" xfId="0" applyFont="1" applyFill="1" applyBorder="1" applyProtection="1">
      <protection locked="0"/>
    </xf>
    <xf numFmtId="0" fontId="3" fillId="3" borderId="387" xfId="0" applyFont="1" applyFill="1" applyBorder="1" applyProtection="1">
      <protection locked="0"/>
    </xf>
    <xf numFmtId="0" fontId="13" fillId="3" borderId="389" xfId="0" applyFont="1" applyFill="1" applyBorder="1"/>
    <xf numFmtId="44" fontId="3" fillId="3" borderId="314" xfId="0" applyNumberFormat="1" applyFont="1" applyFill="1" applyBorder="1" applyProtection="1">
      <protection locked="0"/>
    </xf>
    <xf numFmtId="0" fontId="3" fillId="0" borderId="263" xfId="0" applyFont="1" applyBorder="1" applyAlignment="1" applyProtection="1">
      <alignment vertical="center"/>
      <protection locked="0"/>
    </xf>
    <xf numFmtId="0" fontId="3" fillId="0" borderId="266" xfId="0" applyFont="1" applyBorder="1" applyAlignment="1" applyProtection="1">
      <alignment vertical="center"/>
      <protection locked="0"/>
    </xf>
    <xf numFmtId="14" fontId="3" fillId="0" borderId="266" xfId="0" applyNumberFormat="1" applyFont="1" applyBorder="1" applyAlignment="1" applyProtection="1">
      <alignment vertical="center"/>
      <protection locked="0"/>
    </xf>
    <xf numFmtId="9" fontId="20" fillId="16" borderId="390" xfId="0" applyNumberFormat="1" applyFont="1" applyFill="1" applyBorder="1" applyAlignment="1">
      <alignment vertical="center"/>
    </xf>
    <xf numFmtId="42" fontId="20" fillId="6" borderId="363" xfId="0" applyNumberFormat="1" applyFont="1" applyFill="1" applyBorder="1" applyAlignment="1">
      <alignment vertical="center"/>
    </xf>
    <xf numFmtId="42" fontId="20" fillId="0" borderId="391" xfId="0" applyNumberFormat="1" applyFont="1" applyBorder="1" applyAlignment="1" applyProtection="1">
      <alignment vertical="center"/>
      <protection locked="0"/>
    </xf>
    <xf numFmtId="42" fontId="20" fillId="0" borderId="227" xfId="0" applyNumberFormat="1" applyFont="1" applyBorder="1" applyAlignment="1" applyProtection="1">
      <alignment vertical="center"/>
      <protection locked="0"/>
    </xf>
    <xf numFmtId="9" fontId="20" fillId="16" borderId="378" xfId="0" applyNumberFormat="1" applyFont="1" applyFill="1" applyBorder="1" applyAlignment="1">
      <alignment vertical="center"/>
    </xf>
    <xf numFmtId="42" fontId="20" fillId="0" borderId="370" xfId="0" applyNumberFormat="1" applyFont="1" applyBorder="1" applyAlignment="1" applyProtection="1">
      <alignment vertical="center"/>
      <protection locked="0"/>
    </xf>
    <xf numFmtId="42" fontId="20" fillId="0" borderId="231" xfId="0" applyNumberFormat="1" applyFont="1" applyBorder="1" applyAlignment="1" applyProtection="1">
      <alignment vertical="center"/>
      <protection locked="0"/>
    </xf>
    <xf numFmtId="9" fontId="20" fillId="16" borderId="392" xfId="0" applyNumberFormat="1" applyFont="1" applyFill="1" applyBorder="1" applyAlignment="1">
      <alignment vertical="center"/>
    </xf>
    <xf numFmtId="42" fontId="20" fillId="0" borderId="300" xfId="0" applyNumberFormat="1" applyFont="1" applyBorder="1" applyAlignment="1" applyProtection="1">
      <alignment vertical="center" wrapText="1"/>
      <protection locked="0"/>
    </xf>
    <xf numFmtId="42" fontId="20" fillId="0" borderId="393" xfId="0" applyNumberFormat="1" applyFont="1" applyBorder="1" applyAlignment="1" applyProtection="1">
      <alignment vertical="center" wrapText="1"/>
      <protection locked="0"/>
    </xf>
    <xf numFmtId="42" fontId="20" fillId="0" borderId="256" xfId="0" applyNumberFormat="1" applyFont="1" applyBorder="1" applyAlignment="1" applyProtection="1">
      <alignment vertical="center"/>
      <protection locked="0"/>
    </xf>
    <xf numFmtId="42" fontId="20" fillId="6" borderId="233" xfId="0" applyNumberFormat="1" applyFont="1" applyFill="1" applyBorder="1" applyAlignment="1">
      <alignment vertical="center"/>
    </xf>
    <xf numFmtId="42" fontId="20" fillId="0" borderId="259" xfId="0" applyNumberFormat="1" applyFont="1" applyBorder="1" applyAlignment="1" applyProtection="1">
      <alignment vertical="center"/>
      <protection locked="0"/>
    </xf>
    <xf numFmtId="42" fontId="20" fillId="0" borderId="394" xfId="0" applyNumberFormat="1" applyFont="1" applyBorder="1" applyAlignment="1" applyProtection="1">
      <alignment vertical="center" wrapText="1"/>
      <protection locked="0"/>
    </xf>
    <xf numFmtId="42" fontId="20" fillId="11" borderId="262" xfId="0" applyNumberFormat="1" applyFont="1" applyFill="1" applyBorder="1" applyAlignment="1">
      <alignment vertical="center"/>
    </xf>
    <xf numFmtId="42" fontId="20" fillId="0" borderId="254" xfId="0" applyNumberFormat="1" applyFont="1" applyBorder="1" applyAlignment="1" applyProtection="1">
      <alignment vertical="center"/>
      <protection locked="0"/>
    </xf>
    <xf numFmtId="42" fontId="20" fillId="6" borderId="265" xfId="0" applyNumberFormat="1" applyFont="1" applyFill="1" applyBorder="1" applyAlignment="1">
      <alignment vertical="center"/>
    </xf>
    <xf numFmtId="42" fontId="20" fillId="0" borderId="257" xfId="0" applyNumberFormat="1" applyFont="1" applyBorder="1" applyAlignment="1" applyProtection="1">
      <alignment vertical="center"/>
      <protection locked="0"/>
    </xf>
    <xf numFmtId="42" fontId="20" fillId="6" borderId="272" xfId="0" applyNumberFormat="1" applyFont="1" applyFill="1" applyBorder="1" applyAlignment="1">
      <alignment vertical="center"/>
    </xf>
    <xf numFmtId="42" fontId="20" fillId="0" borderId="300" xfId="0" applyNumberFormat="1" applyFont="1" applyBorder="1" applyAlignment="1" applyProtection="1">
      <alignment vertical="center"/>
      <protection locked="0"/>
    </xf>
    <xf numFmtId="42" fontId="20" fillId="0" borderId="374" xfId="0" applyNumberFormat="1" applyFont="1" applyBorder="1" applyAlignment="1" applyProtection="1">
      <alignment vertical="center"/>
      <protection locked="0"/>
    </xf>
    <xf numFmtId="42" fontId="20" fillId="11" borderId="228" xfId="0" applyNumberFormat="1" applyFont="1" applyFill="1" applyBorder="1" applyAlignment="1">
      <alignment vertical="center"/>
    </xf>
    <xf numFmtId="42" fontId="20" fillId="6" borderId="301" xfId="0" applyNumberFormat="1" applyFont="1" applyFill="1" applyBorder="1" applyAlignment="1">
      <alignment vertical="center"/>
    </xf>
    <xf numFmtId="42" fontId="20" fillId="0" borderId="394" xfId="0" applyNumberFormat="1" applyFont="1" applyBorder="1" applyAlignment="1" applyProtection="1">
      <alignment vertical="center"/>
      <protection locked="0"/>
    </xf>
    <xf numFmtId="42" fontId="20" fillId="0" borderId="370" xfId="0" applyNumberFormat="1" applyFont="1" applyBorder="1" applyAlignment="1" applyProtection="1">
      <alignment vertical="center" wrapText="1"/>
      <protection locked="0"/>
    </xf>
    <xf numFmtId="42" fontId="20" fillId="0" borderId="257" xfId="0" applyNumberFormat="1" applyFont="1" applyBorder="1" applyAlignment="1" applyProtection="1">
      <alignment vertical="center" wrapText="1"/>
      <protection locked="0"/>
    </xf>
    <xf numFmtId="42" fontId="20" fillId="0" borderId="374" xfId="0" applyNumberFormat="1" applyFont="1" applyBorder="1" applyAlignment="1" applyProtection="1">
      <alignment vertical="center" wrapText="1"/>
      <protection locked="0"/>
    </xf>
    <xf numFmtId="42" fontId="20" fillId="0" borderId="259" xfId="0" applyNumberFormat="1" applyFont="1" applyBorder="1" applyAlignment="1" applyProtection="1">
      <alignment vertical="center" wrapText="1"/>
      <protection locked="0"/>
    </xf>
    <xf numFmtId="42" fontId="20" fillId="6" borderId="282" xfId="0" applyNumberFormat="1" applyFont="1" applyFill="1" applyBorder="1" applyAlignment="1">
      <alignment vertical="center"/>
    </xf>
    <xf numFmtId="42" fontId="20" fillId="11" borderId="265" xfId="0" applyNumberFormat="1" applyFont="1" applyFill="1" applyBorder="1" applyAlignment="1">
      <alignment vertical="center"/>
    </xf>
    <xf numFmtId="9" fontId="20" fillId="16" borderId="380" xfId="0" applyNumberFormat="1" applyFont="1" applyFill="1" applyBorder="1" applyAlignment="1">
      <alignment vertical="center"/>
    </xf>
    <xf numFmtId="42" fontId="20" fillId="11" borderId="282" xfId="0" applyNumberFormat="1" applyFont="1" applyFill="1" applyBorder="1" applyAlignment="1">
      <alignment vertical="center"/>
    </xf>
    <xf numFmtId="42" fontId="20" fillId="11" borderId="233" xfId="0" applyNumberFormat="1" applyFont="1" applyFill="1" applyBorder="1" applyAlignment="1">
      <alignment vertical="center"/>
    </xf>
    <xf numFmtId="42" fontId="20" fillId="11" borderId="73" xfId="0" applyNumberFormat="1" applyFont="1" applyFill="1" applyBorder="1" applyAlignment="1">
      <alignment vertical="center"/>
    </xf>
    <xf numFmtId="42" fontId="20" fillId="11" borderId="301" xfId="0" applyNumberFormat="1" applyFont="1" applyFill="1" applyBorder="1" applyAlignment="1">
      <alignment vertical="center"/>
    </xf>
    <xf numFmtId="42" fontId="13" fillId="0" borderId="396" xfId="0" applyNumberFormat="1" applyFont="1" applyBorder="1" applyAlignment="1" applyProtection="1">
      <alignment vertical="center"/>
      <protection locked="0"/>
    </xf>
    <xf numFmtId="42" fontId="13" fillId="6" borderId="230" xfId="0" applyNumberFormat="1" applyFont="1" applyFill="1" applyBorder="1" applyAlignment="1">
      <alignment vertical="center"/>
    </xf>
    <xf numFmtId="42" fontId="13" fillId="0" borderId="370" xfId="0" applyNumberFormat="1" applyFont="1" applyBorder="1" applyAlignment="1" applyProtection="1">
      <alignment vertical="center"/>
      <protection locked="0"/>
    </xf>
    <xf numFmtId="42" fontId="13" fillId="6" borderId="389" xfId="0" applyNumberFormat="1" applyFont="1" applyFill="1" applyBorder="1" applyAlignment="1">
      <alignment vertical="center"/>
    </xf>
    <xf numFmtId="42" fontId="13" fillId="0" borderId="300" xfId="0" applyNumberFormat="1" applyFont="1" applyBorder="1" applyAlignment="1" applyProtection="1">
      <alignment vertical="center" wrapText="1"/>
      <protection locked="0"/>
    </xf>
    <xf numFmtId="42" fontId="13" fillId="6" borderId="226" xfId="0" applyNumberFormat="1" applyFont="1" applyFill="1" applyBorder="1" applyAlignment="1">
      <alignment vertical="center"/>
    </xf>
    <xf numFmtId="42" fontId="13" fillId="0" borderId="391" xfId="0" applyNumberFormat="1" applyFont="1" applyBorder="1" applyAlignment="1" applyProtection="1">
      <alignment vertical="center"/>
      <protection locked="0"/>
    </xf>
    <xf numFmtId="42" fontId="13" fillId="0" borderId="326" xfId="0" applyNumberFormat="1" applyFont="1" applyBorder="1" applyAlignment="1" applyProtection="1">
      <alignment vertical="center"/>
      <protection locked="0"/>
    </xf>
    <xf numFmtId="42" fontId="13" fillId="0" borderId="259" xfId="0" applyNumberFormat="1" applyFont="1" applyBorder="1" applyAlignment="1" applyProtection="1">
      <alignment vertical="center"/>
      <protection locked="0"/>
    </xf>
    <xf numFmtId="42" fontId="13" fillId="0" borderId="397" xfId="0" applyNumberFormat="1" applyFont="1" applyBorder="1" applyAlignment="1" applyProtection="1">
      <alignment vertical="center"/>
      <protection locked="0"/>
    </xf>
    <xf numFmtId="42" fontId="13" fillId="0" borderId="295" xfId="0" applyNumberFormat="1" applyFont="1" applyBorder="1" applyAlignment="1" applyProtection="1">
      <alignment vertical="center"/>
      <protection locked="0"/>
    </xf>
    <xf numFmtId="42" fontId="13" fillId="0" borderId="293" xfId="0" applyNumberFormat="1" applyFont="1" applyBorder="1" applyAlignment="1" applyProtection="1">
      <alignment vertical="center"/>
      <protection locked="0"/>
    </xf>
    <xf numFmtId="42" fontId="13" fillId="0" borderId="300" xfId="0" applyNumberFormat="1" applyFont="1" applyBorder="1" applyAlignment="1" applyProtection="1">
      <alignment vertical="center"/>
      <protection locked="0"/>
    </xf>
    <xf numFmtId="42" fontId="13" fillId="0" borderId="394" xfId="0" applyNumberFormat="1" applyFont="1" applyBorder="1" applyAlignment="1" applyProtection="1">
      <alignment vertical="center" wrapText="1"/>
      <protection locked="0"/>
    </xf>
    <xf numFmtId="42" fontId="13" fillId="0" borderId="259" xfId="0" applyNumberFormat="1" applyFont="1" applyBorder="1" applyAlignment="1" applyProtection="1">
      <alignment vertical="center" wrapText="1"/>
      <protection locked="0"/>
    </xf>
    <xf numFmtId="42" fontId="13" fillId="0" borderId="256" xfId="0" applyNumberFormat="1" applyFont="1" applyBorder="1" applyAlignment="1" applyProtection="1">
      <alignment vertical="center"/>
      <protection locked="0"/>
    </xf>
    <xf numFmtId="42" fontId="13" fillId="6" borderId="378" xfId="0" applyNumberFormat="1" applyFont="1" applyFill="1" applyBorder="1" applyAlignment="1">
      <alignment vertical="center"/>
    </xf>
    <xf numFmtId="42" fontId="13" fillId="6" borderId="380" xfId="0" applyNumberFormat="1" applyFont="1" applyFill="1" applyBorder="1" applyAlignment="1">
      <alignment vertical="center"/>
    </xf>
    <xf numFmtId="42" fontId="13" fillId="6" borderId="390" xfId="0" applyNumberFormat="1" applyFont="1" applyFill="1" applyBorder="1" applyAlignment="1">
      <alignment vertical="center"/>
    </xf>
    <xf numFmtId="42" fontId="48" fillId="17" borderId="293" xfId="0" applyNumberFormat="1" applyFont="1" applyFill="1" applyBorder="1"/>
    <xf numFmtId="42" fontId="48" fillId="0" borderId="372" xfId="0" applyNumberFormat="1" applyFont="1" applyBorder="1" applyProtection="1">
      <protection locked="0"/>
    </xf>
    <xf numFmtId="42" fontId="48" fillId="0" borderId="259" xfId="0" applyNumberFormat="1" applyFont="1" applyBorder="1" applyProtection="1">
      <protection locked="0"/>
    </xf>
    <xf numFmtId="42" fontId="48" fillId="0" borderId="398" xfId="0" applyNumberFormat="1" applyFont="1" applyBorder="1" applyProtection="1">
      <protection locked="0"/>
    </xf>
    <xf numFmtId="42" fontId="48" fillId="0" borderId="394" xfId="0" applyNumberFormat="1" applyFont="1" applyBorder="1" applyProtection="1">
      <protection locked="0"/>
    </xf>
    <xf numFmtId="42" fontId="48" fillId="6" borderId="346" xfId="0" applyNumberFormat="1" applyFont="1" applyFill="1" applyBorder="1"/>
    <xf numFmtId="42" fontId="48" fillId="6" borderId="256" xfId="0" applyNumberFormat="1" applyFont="1" applyFill="1" applyBorder="1"/>
    <xf numFmtId="9" fontId="48" fillId="6" borderId="372" xfId="0" applyNumberFormat="1" applyFont="1" applyFill="1" applyBorder="1"/>
    <xf numFmtId="9" fontId="48" fillId="6" borderId="259" xfId="0" applyNumberFormat="1" applyFont="1" applyFill="1" applyBorder="1"/>
    <xf numFmtId="42" fontId="48" fillId="6" borderId="241" xfId="0" applyNumberFormat="1" applyFont="1" applyFill="1" applyBorder="1"/>
    <xf numFmtId="42" fontId="48" fillId="6" borderId="399" xfId="0" applyNumberFormat="1" applyFont="1" applyFill="1" applyBorder="1"/>
    <xf numFmtId="0" fontId="13" fillId="0" borderId="346" xfId="0" applyFont="1" applyBorder="1" applyProtection="1">
      <protection locked="0"/>
    </xf>
    <xf numFmtId="0" fontId="13" fillId="0" borderId="264" xfId="0" applyFont="1" applyBorder="1" applyProtection="1">
      <protection locked="0"/>
    </xf>
    <xf numFmtId="0" fontId="13" fillId="0" borderId="372" xfId="0" applyFont="1" applyBorder="1" applyProtection="1">
      <protection locked="0"/>
    </xf>
    <xf numFmtId="0" fontId="13" fillId="0" borderId="267" xfId="0" applyFont="1" applyBorder="1" applyProtection="1">
      <protection locked="0"/>
    </xf>
    <xf numFmtId="0" fontId="13" fillId="0" borderId="398" xfId="0" applyFont="1" applyBorder="1" applyProtection="1">
      <protection locked="0"/>
    </xf>
    <xf numFmtId="0" fontId="13" fillId="0" borderId="400" xfId="0" applyFont="1" applyBorder="1" applyProtection="1">
      <protection locked="0"/>
    </xf>
    <xf numFmtId="0" fontId="13" fillId="0" borderId="281" xfId="0" applyFont="1" applyBorder="1" applyProtection="1">
      <protection locked="0"/>
    </xf>
    <xf numFmtId="0" fontId="13" fillId="0" borderId="401" xfId="0" applyFont="1" applyBorder="1" applyProtection="1">
      <protection locked="0"/>
    </xf>
    <xf numFmtId="0" fontId="13" fillId="0" borderId="291" xfId="0" applyFont="1" applyBorder="1" applyProtection="1">
      <protection locked="0"/>
    </xf>
    <xf numFmtId="42" fontId="13" fillId="0" borderId="267" xfId="0" applyNumberFormat="1" applyFont="1" applyBorder="1" applyAlignment="1" applyProtection="1">
      <alignment vertical="center"/>
      <protection locked="0"/>
    </xf>
    <xf numFmtId="0" fontId="13" fillId="0" borderId="241" xfId="0" applyFont="1" applyBorder="1" applyProtection="1">
      <protection locked="0"/>
    </xf>
    <xf numFmtId="0" fontId="13" fillId="0" borderId="238" xfId="0" applyFont="1" applyBorder="1" applyProtection="1">
      <protection locked="0"/>
    </xf>
    <xf numFmtId="0" fontId="13" fillId="0" borderId="355" xfId="0" applyFont="1" applyBorder="1" applyProtection="1">
      <protection locked="0"/>
    </xf>
    <xf numFmtId="0" fontId="13" fillId="5" borderId="262" xfId="0" applyFont="1" applyFill="1" applyBorder="1" applyAlignment="1" applyProtection="1">
      <alignment horizontal="center" wrapText="1"/>
      <protection locked="0"/>
    </xf>
    <xf numFmtId="0" fontId="13" fillId="5" borderId="407" xfId="0" applyFont="1" applyFill="1" applyBorder="1" applyAlignment="1" applyProtection="1">
      <alignment horizontal="center" wrapText="1"/>
      <protection locked="0"/>
    </xf>
    <xf numFmtId="0" fontId="13" fillId="0" borderId="360" xfId="0" applyFont="1" applyBorder="1" applyAlignment="1" applyProtection="1">
      <alignment horizontal="left" wrapText="1"/>
      <protection locked="0"/>
    </xf>
    <xf numFmtId="49" fontId="13" fillId="0" borderId="360" xfId="0" applyNumberFormat="1" applyFont="1" applyBorder="1" applyAlignment="1" applyProtection="1">
      <alignment horizontal="center" wrapText="1"/>
      <protection locked="0"/>
    </xf>
    <xf numFmtId="49" fontId="13" fillId="0" borderId="326" xfId="0" applyNumberFormat="1" applyFont="1" applyBorder="1" applyAlignment="1" applyProtection="1">
      <alignment horizontal="center" wrapText="1"/>
      <protection locked="0"/>
    </xf>
    <xf numFmtId="0" fontId="13" fillId="5" borderId="265" xfId="0" applyFont="1" applyFill="1" applyBorder="1" applyAlignment="1" applyProtection="1">
      <alignment horizontal="center" wrapText="1"/>
      <protection locked="0"/>
    </xf>
    <xf numFmtId="0" fontId="13" fillId="5" borderId="408" xfId="0" applyFont="1" applyFill="1" applyBorder="1" applyAlignment="1" applyProtection="1">
      <alignment horizontal="center" wrapText="1"/>
      <protection locked="0"/>
    </xf>
    <xf numFmtId="0" fontId="13" fillId="0" borderId="307" xfId="0" applyFont="1" applyBorder="1" applyAlignment="1" applyProtection="1">
      <alignment horizontal="center" wrapText="1"/>
      <protection locked="0"/>
    </xf>
    <xf numFmtId="0" fontId="13" fillId="0" borderId="307" xfId="0" applyFont="1" applyBorder="1" applyAlignment="1" applyProtection="1">
      <alignment horizontal="left" wrapText="1"/>
      <protection locked="0"/>
    </xf>
    <xf numFmtId="49" fontId="13" fillId="0" borderId="307" xfId="0" applyNumberFormat="1" applyFont="1" applyBorder="1" applyAlignment="1" applyProtection="1">
      <alignment horizontal="center" wrapText="1"/>
      <protection locked="0"/>
    </xf>
    <xf numFmtId="49" fontId="13" fillId="0" borderId="308" xfId="0" applyNumberFormat="1" applyFont="1" applyBorder="1" applyAlignment="1" applyProtection="1">
      <alignment horizontal="center" wrapText="1"/>
      <protection locked="0"/>
    </xf>
    <xf numFmtId="0" fontId="13" fillId="0" borderId="360" xfId="0" applyFont="1" applyBorder="1" applyAlignment="1" applyProtection="1">
      <alignment wrapText="1"/>
      <protection locked="0"/>
    </xf>
    <xf numFmtId="0" fontId="13" fillId="0" borderId="307" xfId="0" applyFont="1" applyBorder="1" applyAlignment="1" applyProtection="1">
      <alignment wrapText="1"/>
      <protection locked="0"/>
    </xf>
    <xf numFmtId="0" fontId="13" fillId="5" borderId="226" xfId="0" applyFont="1" applyFill="1" applyBorder="1" applyAlignment="1" applyProtection="1">
      <alignment wrapText="1"/>
      <protection locked="0"/>
    </xf>
    <xf numFmtId="0" fontId="13" fillId="5" borderId="230" xfId="0" applyFont="1" applyFill="1" applyBorder="1" applyAlignment="1" applyProtection="1">
      <alignment wrapText="1"/>
      <protection locked="0"/>
    </xf>
    <xf numFmtId="0" fontId="13" fillId="5" borderId="226" xfId="0" applyFont="1" applyFill="1" applyBorder="1" applyAlignment="1" applyProtection="1">
      <alignment horizontal="left"/>
      <protection locked="0"/>
    </xf>
    <xf numFmtId="0" fontId="13" fillId="5" borderId="230" xfId="0" applyFont="1" applyFill="1" applyBorder="1" applyAlignment="1" applyProtection="1">
      <alignment horizontal="left"/>
      <protection locked="0"/>
    </xf>
    <xf numFmtId="0" fontId="39" fillId="15" borderId="220" xfId="0" applyFont="1" applyFill="1" applyBorder="1" applyAlignment="1">
      <alignment horizontal="center" vertical="center" wrapText="1"/>
    </xf>
    <xf numFmtId="0" fontId="13" fillId="0" borderId="265" xfId="0" applyFont="1" applyBorder="1" applyProtection="1">
      <protection locked="0"/>
    </xf>
    <xf numFmtId="0" fontId="13" fillId="0" borderId="266" xfId="0" applyFont="1" applyBorder="1" applyAlignment="1" applyProtection="1">
      <alignment horizontal="center" wrapText="1"/>
      <protection locked="0"/>
    </xf>
    <xf numFmtId="0" fontId="13" fillId="0" borderId="409" xfId="0" applyFont="1" applyBorder="1" applyAlignment="1" applyProtection="1">
      <alignment horizontal="center" wrapText="1"/>
      <protection locked="0"/>
    </xf>
    <xf numFmtId="49" fontId="13" fillId="0" borderId="325" xfId="0" applyNumberFormat="1" applyFont="1" applyBorder="1" applyAlignment="1" applyProtection="1">
      <alignment horizontal="center" wrapText="1"/>
      <protection locked="0"/>
    </xf>
    <xf numFmtId="0" fontId="13" fillId="0" borderId="410" xfId="0" applyFont="1" applyBorder="1" applyAlignment="1" applyProtection="1">
      <alignment horizontal="center" wrapText="1"/>
      <protection locked="0"/>
    </xf>
    <xf numFmtId="49" fontId="13" fillId="0" borderId="330" xfId="0" applyNumberFormat="1" applyFont="1" applyBorder="1" applyAlignment="1" applyProtection="1">
      <alignment horizontal="center" wrapText="1"/>
      <protection locked="0"/>
    </xf>
    <xf numFmtId="49" fontId="13" fillId="0" borderId="325" xfId="0" applyNumberFormat="1" applyFont="1" applyBorder="1" applyAlignment="1" applyProtection="1">
      <alignment horizontal="left" wrapText="1"/>
      <protection locked="0"/>
    </xf>
    <xf numFmtId="49" fontId="13" fillId="0" borderId="330" xfId="0" applyNumberFormat="1" applyFont="1" applyBorder="1" applyAlignment="1" applyProtection="1">
      <alignment horizontal="left" wrapText="1"/>
      <protection locked="0"/>
    </xf>
    <xf numFmtId="49" fontId="13" fillId="0" borderId="360" xfId="0" applyNumberFormat="1" applyFont="1" applyBorder="1" applyAlignment="1" applyProtection="1">
      <alignment horizontal="left" wrapText="1"/>
      <protection locked="0"/>
    </xf>
    <xf numFmtId="49" fontId="13" fillId="0" borderId="307" xfId="0" applyNumberFormat="1" applyFont="1" applyBorder="1" applyAlignment="1" applyProtection="1">
      <alignment horizontal="left" wrapText="1"/>
      <protection locked="0"/>
    </xf>
    <xf numFmtId="49" fontId="13" fillId="0" borderId="227" xfId="0" applyNumberFormat="1" applyFont="1" applyBorder="1" applyAlignment="1" applyProtection="1">
      <alignment horizontal="center" wrapText="1"/>
      <protection locked="0"/>
    </xf>
    <xf numFmtId="49" fontId="13" fillId="0" borderId="231" xfId="0" applyNumberFormat="1" applyFont="1" applyBorder="1" applyAlignment="1" applyProtection="1">
      <alignment horizontal="center" wrapText="1"/>
      <protection locked="0"/>
    </xf>
    <xf numFmtId="0" fontId="0" fillId="0" borderId="18" xfId="0" applyBorder="1"/>
    <xf numFmtId="0" fontId="13" fillId="5" borderId="262" xfId="0" applyFont="1" applyFill="1" applyBorder="1" applyAlignment="1" applyProtection="1">
      <alignment horizontal="left" wrapText="1"/>
      <protection locked="0"/>
    </xf>
    <xf numFmtId="0" fontId="13" fillId="5" borderId="407" xfId="0" applyFont="1" applyFill="1" applyBorder="1" applyAlignment="1" applyProtection="1">
      <alignment horizontal="left" wrapText="1"/>
      <protection locked="0"/>
    </xf>
    <xf numFmtId="0" fontId="13" fillId="5" borderId="265" xfId="0" applyFont="1" applyFill="1" applyBorder="1" applyAlignment="1" applyProtection="1">
      <alignment horizontal="left" wrapText="1"/>
      <protection locked="0"/>
    </xf>
    <xf numFmtId="0" fontId="13" fillId="5" borderId="408" xfId="0" applyFont="1" applyFill="1" applyBorder="1" applyAlignment="1" applyProtection="1">
      <alignment horizontal="left" wrapText="1"/>
      <protection locked="0"/>
    </xf>
    <xf numFmtId="0" fontId="13" fillId="5" borderId="235" xfId="0" applyFont="1" applyFill="1" applyBorder="1" applyAlignment="1" applyProtection="1">
      <alignment horizontal="left"/>
      <protection locked="0"/>
    </xf>
    <xf numFmtId="0" fontId="13" fillId="5" borderId="272" xfId="0" applyFont="1" applyFill="1" applyBorder="1" applyAlignment="1" applyProtection="1">
      <alignment horizontal="center" wrapText="1"/>
      <protection locked="0"/>
    </xf>
    <xf numFmtId="0" fontId="13" fillId="5" borderId="412" xfId="0" applyFont="1" applyFill="1" applyBorder="1" applyAlignment="1" applyProtection="1">
      <alignment horizontal="center" wrapText="1"/>
      <protection locked="0"/>
    </xf>
    <xf numFmtId="0" fontId="13" fillId="0" borderId="413" xfId="0" applyFont="1" applyBorder="1" applyAlignment="1" applyProtection="1">
      <alignment wrapText="1"/>
      <protection locked="0"/>
    </xf>
    <xf numFmtId="0" fontId="13" fillId="0" borderId="413" xfId="0" applyFont="1" applyBorder="1" applyAlignment="1" applyProtection="1">
      <alignment horizontal="left" wrapText="1"/>
      <protection locked="0"/>
    </xf>
    <xf numFmtId="49" fontId="13" fillId="0" borderId="413" xfId="0" applyNumberFormat="1" applyFont="1" applyBorder="1" applyAlignment="1" applyProtection="1">
      <alignment horizontal="center" wrapText="1"/>
      <protection locked="0"/>
    </xf>
    <xf numFmtId="49" fontId="13" fillId="0" borderId="413" xfId="0" applyNumberFormat="1" applyFont="1" applyBorder="1" applyAlignment="1" applyProtection="1">
      <alignment horizontal="left" wrapText="1"/>
      <protection locked="0"/>
    </xf>
    <xf numFmtId="49" fontId="13" fillId="0" borderId="236" xfId="0" applyNumberFormat="1" applyFont="1" applyBorder="1" applyAlignment="1" applyProtection="1">
      <alignment horizontal="center" wrapText="1"/>
      <protection locked="0"/>
    </xf>
    <xf numFmtId="49" fontId="13" fillId="0" borderId="361" xfId="0" applyNumberFormat="1" applyFont="1" applyBorder="1" applyAlignment="1" applyProtection="1">
      <alignment horizontal="center" wrapText="1"/>
      <protection locked="0"/>
    </xf>
    <xf numFmtId="0" fontId="13" fillId="5" borderId="235" xfId="0" applyFont="1" applyFill="1" applyBorder="1" applyAlignment="1" applyProtection="1">
      <alignment wrapText="1"/>
      <protection locked="0"/>
    </xf>
    <xf numFmtId="0" fontId="13" fillId="5" borderId="272" xfId="0" applyFont="1" applyFill="1" applyBorder="1" applyAlignment="1" applyProtection="1">
      <alignment horizontal="left" wrapText="1"/>
      <protection locked="0"/>
    </xf>
    <xf numFmtId="0" fontId="13" fillId="5" borderId="412" xfId="0" applyFont="1" applyFill="1" applyBorder="1" applyAlignment="1" applyProtection="1">
      <alignment horizontal="left" wrapText="1"/>
      <protection locked="0"/>
    </xf>
    <xf numFmtId="0" fontId="13" fillId="0" borderId="413" xfId="0" applyFont="1" applyBorder="1" applyAlignment="1" applyProtection="1">
      <alignment horizontal="center" wrapText="1"/>
      <protection locked="0"/>
    </xf>
    <xf numFmtId="0" fontId="13" fillId="0" borderId="235" xfId="0" applyFont="1" applyBorder="1" applyProtection="1">
      <protection locked="0"/>
    </xf>
    <xf numFmtId="0" fontId="13" fillId="0" borderId="272" xfId="0" applyFont="1" applyBorder="1" applyProtection="1">
      <protection locked="0"/>
    </xf>
    <xf numFmtId="0" fontId="13" fillId="0" borderId="273" xfId="0" applyFont="1" applyBorder="1" applyAlignment="1" applyProtection="1">
      <alignment horizontal="center" wrapText="1"/>
      <protection locked="0"/>
    </xf>
    <xf numFmtId="0" fontId="3" fillId="0" borderId="266" xfId="0" applyFont="1" applyBorder="1" applyAlignment="1" applyProtection="1">
      <alignment vertical="center" wrapText="1"/>
      <protection locked="0"/>
    </xf>
    <xf numFmtId="0" fontId="64" fillId="0" borderId="75" xfId="0" applyFont="1" applyBorder="1" applyAlignment="1">
      <alignment vertical="center"/>
    </xf>
    <xf numFmtId="0" fontId="13" fillId="0" borderId="407" xfId="0" applyFont="1" applyBorder="1" applyAlignment="1" applyProtection="1">
      <alignment wrapText="1"/>
      <protection locked="0"/>
    </xf>
    <xf numFmtId="0" fontId="13" fillId="0" borderId="408" xfId="0" applyFont="1" applyBorder="1" applyProtection="1">
      <protection locked="0"/>
    </xf>
    <xf numFmtId="166" fontId="45" fillId="0" borderId="0" xfId="0" applyNumberFormat="1" applyFont="1" applyAlignment="1">
      <alignment horizontal="center"/>
    </xf>
    <xf numFmtId="166" fontId="12" fillId="0" borderId="0" xfId="0" applyNumberFormat="1" applyFont="1" applyAlignment="1">
      <alignment horizontal="right"/>
    </xf>
    <xf numFmtId="9" fontId="13" fillId="0" borderId="413" xfId="0" applyNumberFormat="1" applyFont="1" applyBorder="1" applyAlignment="1" applyProtection="1">
      <alignment horizontal="right" wrapText="1"/>
      <protection locked="0"/>
    </xf>
    <xf numFmtId="0" fontId="13" fillId="0" borderId="412" xfId="0" applyFont="1" applyBorder="1" applyProtection="1">
      <protection locked="0"/>
    </xf>
    <xf numFmtId="3" fontId="12" fillId="6" borderId="226" xfId="0" applyNumberFormat="1" applyFont="1" applyFill="1" applyBorder="1" applyAlignment="1">
      <alignment vertical="center"/>
    </xf>
    <xf numFmtId="3" fontId="12" fillId="6" borderId="230" xfId="0" applyNumberFormat="1" applyFont="1" applyFill="1" applyBorder="1" applyAlignment="1">
      <alignment vertical="center"/>
    </xf>
    <xf numFmtId="3" fontId="12" fillId="6" borderId="235" xfId="0" applyNumberFormat="1" applyFont="1" applyFill="1" applyBorder="1" applyAlignment="1">
      <alignment vertical="center"/>
    </xf>
    <xf numFmtId="0" fontId="37" fillId="0" borderId="230" xfId="0" applyFont="1" applyBorder="1" applyAlignment="1" applyProtection="1">
      <alignment vertical="center" wrapText="1"/>
      <protection locked="0"/>
    </xf>
    <xf numFmtId="0" fontId="37" fillId="0" borderId="235" xfId="0" applyFont="1" applyBorder="1" applyAlignment="1" applyProtection="1">
      <alignment vertical="center" wrapText="1"/>
      <protection locked="0"/>
    </xf>
    <xf numFmtId="0" fontId="39" fillId="15" borderId="11" xfId="0" applyFont="1" applyFill="1" applyBorder="1" applyAlignment="1">
      <alignment vertical="center"/>
    </xf>
    <xf numFmtId="6" fontId="13" fillId="24" borderId="213" xfId="0" applyNumberFormat="1" applyFont="1" applyFill="1" applyBorder="1"/>
    <xf numFmtId="0" fontId="13" fillId="0" borderId="259" xfId="0" applyFont="1" applyBorder="1" applyAlignment="1" applyProtection="1">
      <alignment vertical="center"/>
      <protection locked="0"/>
    </xf>
    <xf numFmtId="0" fontId="17" fillId="15" borderId="142" xfId="0" applyFont="1" applyFill="1" applyBorder="1"/>
    <xf numFmtId="0" fontId="39" fillId="0" borderId="0" xfId="0" applyFont="1" applyAlignment="1">
      <alignment horizontal="right"/>
    </xf>
    <xf numFmtId="0" fontId="0" fillId="0" borderId="0" xfId="0" applyAlignment="1">
      <alignment horizontal="right"/>
    </xf>
    <xf numFmtId="42" fontId="0" fillId="6" borderId="140" xfId="0" applyNumberFormat="1" applyFill="1" applyBorder="1" applyAlignment="1">
      <alignment wrapText="1"/>
    </xf>
    <xf numFmtId="0" fontId="15" fillId="15" borderId="141" xfId="0" applyFont="1" applyFill="1" applyBorder="1" applyAlignment="1">
      <alignment horizontal="center"/>
    </xf>
    <xf numFmtId="0" fontId="3" fillId="3" borderId="117" xfId="0" applyFont="1" applyFill="1" applyBorder="1"/>
    <xf numFmtId="0" fontId="3" fillId="24" borderId="78" xfId="0" applyFont="1" applyFill="1" applyBorder="1" applyAlignment="1" applyProtection="1">
      <alignment vertical="center"/>
      <protection locked="0"/>
    </xf>
    <xf numFmtId="0" fontId="3" fillId="24" borderId="46" xfId="0" applyFont="1" applyFill="1" applyBorder="1" applyAlignment="1" applyProtection="1">
      <alignment vertical="center" wrapText="1"/>
      <protection locked="0"/>
    </xf>
    <xf numFmtId="0" fontId="0" fillId="0" borderId="75" xfId="0" quotePrefix="1" applyBorder="1"/>
    <xf numFmtId="0" fontId="3" fillId="0" borderId="230" xfId="0" applyFont="1" applyBorder="1" applyAlignment="1" applyProtection="1">
      <alignment vertical="center" wrapText="1"/>
      <protection locked="0"/>
    </xf>
    <xf numFmtId="0" fontId="3" fillId="24" borderId="58" xfId="0" applyFont="1" applyFill="1" applyBorder="1" applyAlignment="1" applyProtection="1">
      <alignment vertical="center" wrapText="1"/>
      <protection locked="0"/>
    </xf>
    <xf numFmtId="0" fontId="3" fillId="0" borderId="226" xfId="0" applyFont="1" applyBorder="1" applyAlignment="1" applyProtection="1">
      <alignment vertical="center" wrapText="1"/>
      <protection locked="0"/>
    </xf>
    <xf numFmtId="0" fontId="3" fillId="0" borderId="230" xfId="0" applyFont="1" applyBorder="1" applyAlignment="1" applyProtection="1">
      <alignment vertical="center"/>
      <protection locked="0"/>
    </xf>
    <xf numFmtId="0" fontId="45" fillId="0" borderId="0" xfId="0" applyFont="1" applyAlignment="1" applyProtection="1">
      <alignment vertical="top" wrapText="1"/>
      <protection locked="0"/>
    </xf>
    <xf numFmtId="9" fontId="7" fillId="0" borderId="202" xfId="0" applyNumberFormat="1" applyFont="1" applyBorder="1" applyAlignment="1" applyProtection="1">
      <alignment vertical="center"/>
      <protection locked="0"/>
    </xf>
    <xf numFmtId="1" fontId="7" fillId="0" borderId="423" xfId="0" applyNumberFormat="1" applyFont="1" applyBorder="1" applyProtection="1">
      <protection locked="0"/>
    </xf>
    <xf numFmtId="9" fontId="7" fillId="0" borderId="235" xfId="0" applyNumberFormat="1" applyFont="1" applyBorder="1" applyAlignment="1" applyProtection="1">
      <alignment vertical="center"/>
      <protection locked="0"/>
    </xf>
    <xf numFmtId="1" fontId="7" fillId="0" borderId="274" xfId="0" applyNumberFormat="1" applyFont="1" applyBorder="1" applyProtection="1">
      <protection locked="0"/>
    </xf>
    <xf numFmtId="42" fontId="7" fillId="0" borderId="274" xfId="0" applyNumberFormat="1" applyFont="1" applyBorder="1" applyProtection="1">
      <protection locked="0"/>
    </xf>
    <xf numFmtId="9" fontId="7" fillId="0" borderId="230" xfId="0" applyNumberFormat="1" applyFont="1" applyBorder="1" applyAlignment="1" applyProtection="1">
      <alignment vertical="center"/>
      <protection locked="0"/>
    </xf>
    <xf numFmtId="0" fontId="37" fillId="0" borderId="226" xfId="0" applyFont="1" applyBorder="1" applyAlignment="1" applyProtection="1">
      <alignment vertical="center" wrapText="1"/>
      <protection locked="0"/>
    </xf>
    <xf numFmtId="6" fontId="17" fillId="15" borderId="391" xfId="0" applyNumberFormat="1" applyFont="1" applyFill="1" applyBorder="1" applyAlignment="1">
      <alignment horizontal="center" wrapText="1"/>
    </xf>
    <xf numFmtId="0" fontId="37" fillId="0" borderId="425" xfId="0" applyFont="1" applyBorder="1" applyAlignment="1" applyProtection="1">
      <alignment vertical="center" wrapText="1"/>
      <protection locked="0"/>
    </xf>
    <xf numFmtId="0" fontId="37" fillId="0" borderId="427" xfId="0" applyFont="1" applyBorder="1" applyAlignment="1" applyProtection="1">
      <alignment vertical="center" wrapText="1"/>
      <protection locked="0"/>
    </xf>
    <xf numFmtId="0" fontId="37" fillId="0" borderId="429" xfId="0" applyFont="1" applyBorder="1" applyAlignment="1" applyProtection="1">
      <alignment vertical="center" wrapText="1"/>
      <protection locked="0"/>
    </xf>
    <xf numFmtId="43" fontId="37" fillId="6" borderId="306" xfId="0" applyNumberFormat="1" applyFont="1" applyFill="1" applyBorder="1" applyAlignment="1">
      <alignment horizontal="right" vertical="center"/>
    </xf>
    <xf numFmtId="43" fontId="37" fillId="6" borderId="307" xfId="0" applyNumberFormat="1" applyFont="1" applyFill="1" applyBorder="1" applyAlignment="1">
      <alignment horizontal="right" vertical="center"/>
    </xf>
    <xf numFmtId="43" fontId="37" fillId="6" borderId="308" xfId="0" applyNumberFormat="1" applyFont="1" applyFill="1" applyBorder="1" applyAlignment="1">
      <alignment horizontal="right" vertical="center"/>
    </xf>
    <xf numFmtId="0" fontId="34" fillId="0" borderId="205" xfId="0" applyFont="1" applyBorder="1" applyAlignment="1">
      <alignment horizontal="right" vertical="center"/>
    </xf>
    <xf numFmtId="0" fontId="34" fillId="0" borderId="186" xfId="0" applyFont="1" applyBorder="1" applyAlignment="1">
      <alignment horizontal="left" vertical="center"/>
    </xf>
    <xf numFmtId="0" fontId="37" fillId="0" borderId="0" xfId="0" applyFont="1" applyAlignment="1">
      <alignment horizontal="left"/>
    </xf>
    <xf numFmtId="0" fontId="13" fillId="5" borderId="0" xfId="0" applyFont="1" applyFill="1" applyAlignment="1">
      <alignment vertical="top"/>
    </xf>
    <xf numFmtId="0" fontId="13" fillId="0" borderId="20" xfId="0" applyFont="1" applyBorder="1"/>
    <xf numFmtId="0" fontId="13" fillId="0" borderId="25" xfId="0" applyFont="1" applyBorder="1"/>
    <xf numFmtId="0" fontId="13" fillId="0" borderId="21" xfId="0" applyFont="1" applyBorder="1"/>
    <xf numFmtId="0" fontId="13" fillId="5" borderId="198" xfId="0" applyFont="1" applyFill="1" applyBorder="1" applyAlignment="1" applyProtection="1">
      <alignment horizontal="center" vertical="center"/>
      <protection locked="0"/>
    </xf>
    <xf numFmtId="0" fontId="63" fillId="0" borderId="217" xfId="0" applyFont="1" applyBorder="1" applyAlignment="1">
      <alignment horizontal="center"/>
    </xf>
    <xf numFmtId="0" fontId="64" fillId="0" borderId="4" xfId="0" applyFont="1" applyBorder="1" applyAlignment="1">
      <alignment vertical="center"/>
    </xf>
    <xf numFmtId="42" fontId="13" fillId="0" borderId="391" xfId="0" applyNumberFormat="1" applyFont="1" applyBorder="1" applyProtection="1">
      <protection locked="0"/>
    </xf>
    <xf numFmtId="42" fontId="13" fillId="0" borderId="370" xfId="0" applyNumberFormat="1" applyFont="1" applyBorder="1" applyProtection="1">
      <protection locked="0"/>
    </xf>
    <xf numFmtId="42" fontId="13" fillId="0" borderId="419" xfId="0" applyNumberFormat="1" applyFont="1" applyBorder="1" applyProtection="1">
      <protection locked="0"/>
    </xf>
    <xf numFmtId="42" fontId="13" fillId="0" borderId="417" xfId="0" applyNumberFormat="1" applyFont="1" applyBorder="1" applyProtection="1">
      <protection locked="0"/>
    </xf>
    <xf numFmtId="42" fontId="13" fillId="6" borderId="54" xfId="0" applyNumberFormat="1" applyFont="1" applyFill="1" applyBorder="1"/>
    <xf numFmtId="42" fontId="17" fillId="6" borderId="83" xfId="0" applyNumberFormat="1" applyFont="1" applyFill="1" applyBorder="1"/>
    <xf numFmtId="42" fontId="13" fillId="6" borderId="17" xfId="0" applyNumberFormat="1" applyFont="1" applyFill="1" applyBorder="1"/>
    <xf numFmtId="42" fontId="13" fillId="6" borderId="83" xfId="0" applyNumberFormat="1" applyFont="1" applyFill="1" applyBorder="1"/>
    <xf numFmtId="42" fontId="13" fillId="0" borderId="360" xfId="0" applyNumberFormat="1" applyFont="1" applyBorder="1" applyAlignment="1" applyProtection="1">
      <alignment horizontal="right" wrapText="1"/>
      <protection locked="0"/>
    </xf>
    <xf numFmtId="42" fontId="13" fillId="0" borderId="307" xfId="0" applyNumberFormat="1" applyFont="1" applyBorder="1" applyAlignment="1" applyProtection="1">
      <alignment horizontal="right" wrapText="1"/>
      <protection locked="0"/>
    </xf>
    <xf numFmtId="42" fontId="13" fillId="0" borderId="307" xfId="0" applyNumberFormat="1" applyFont="1" applyBorder="1" applyAlignment="1" applyProtection="1">
      <alignment horizontal="right"/>
      <protection locked="0"/>
    </xf>
    <xf numFmtId="42" fontId="13" fillId="0" borderId="413" xfId="0" applyNumberFormat="1" applyFont="1" applyBorder="1" applyAlignment="1" applyProtection="1">
      <alignment horizontal="right"/>
      <protection locked="0"/>
    </xf>
    <xf numFmtId="42" fontId="14" fillId="6" borderId="83" xfId="0" applyNumberFormat="1" applyFont="1" applyFill="1" applyBorder="1"/>
    <xf numFmtId="42" fontId="13" fillId="0" borderId="362" xfId="0" applyNumberFormat="1" applyFont="1" applyBorder="1" applyAlignment="1" applyProtection="1">
      <alignment horizontal="right"/>
      <protection locked="0"/>
    </xf>
    <xf numFmtId="42" fontId="13" fillId="0" borderId="360" xfId="0" applyNumberFormat="1" applyFont="1" applyBorder="1" applyAlignment="1" applyProtection="1">
      <alignment horizontal="right"/>
      <protection locked="0"/>
    </xf>
    <xf numFmtId="42" fontId="13" fillId="0" borderId="326" xfId="0" applyNumberFormat="1" applyFont="1" applyBorder="1" applyAlignment="1" applyProtection="1">
      <alignment horizontal="right"/>
      <protection locked="0"/>
    </xf>
    <xf numFmtId="42" fontId="13" fillId="0" borderId="306" xfId="0" applyNumberFormat="1" applyFont="1" applyBorder="1" applyAlignment="1" applyProtection="1">
      <alignment horizontal="right"/>
      <protection locked="0"/>
    </xf>
    <xf numFmtId="42" fontId="13" fillId="0" borderId="308" xfId="0" applyNumberFormat="1" applyFont="1" applyBorder="1" applyAlignment="1" applyProtection="1">
      <alignment horizontal="right"/>
      <protection locked="0"/>
    </xf>
    <xf numFmtId="42" fontId="13" fillId="0" borderId="416" xfId="0" applyNumberFormat="1" applyFont="1" applyBorder="1" applyAlignment="1" applyProtection="1">
      <alignment horizontal="right"/>
      <protection locked="0"/>
    </xf>
    <xf numFmtId="42" fontId="13" fillId="0" borderId="361" xfId="0" applyNumberFormat="1" applyFont="1" applyBorder="1" applyAlignment="1" applyProtection="1">
      <alignment horizontal="right"/>
      <protection locked="0"/>
    </xf>
    <xf numFmtId="42" fontId="14" fillId="6" borderId="23" xfId="0" applyNumberFormat="1" applyFont="1" applyFill="1" applyBorder="1"/>
    <xf numFmtId="42" fontId="14" fillId="6" borderId="16" xfId="0" applyNumberFormat="1" applyFont="1" applyFill="1" applyBorder="1"/>
    <xf numFmtId="42" fontId="14" fillId="6" borderId="22" xfId="0" applyNumberFormat="1" applyFont="1" applyFill="1" applyBorder="1"/>
    <xf numFmtId="42" fontId="13" fillId="0" borderId="366" xfId="0" applyNumberFormat="1" applyFont="1" applyBorder="1" applyProtection="1">
      <protection locked="0"/>
    </xf>
    <xf numFmtId="42" fontId="13" fillId="0" borderId="367" xfId="0" applyNumberFormat="1" applyFont="1" applyBorder="1" applyProtection="1">
      <protection locked="0"/>
    </xf>
    <xf numFmtId="42" fontId="13" fillId="0" borderId="368" xfId="0" applyNumberFormat="1" applyFont="1" applyBorder="1" applyProtection="1">
      <protection locked="0"/>
    </xf>
    <xf numFmtId="42" fontId="13" fillId="0" borderId="315" xfId="0" applyNumberFormat="1" applyFont="1" applyBorder="1" applyAlignment="1" applyProtection="1">
      <alignment horizontal="right"/>
      <protection locked="0"/>
    </xf>
    <xf numFmtId="42" fontId="14" fillId="6" borderId="142" xfId="0" applyNumberFormat="1" applyFont="1" applyFill="1" applyBorder="1" applyAlignment="1">
      <alignment horizontal="right"/>
    </xf>
    <xf numFmtId="0" fontId="68" fillId="0" borderId="40" xfId="0" applyFont="1" applyBorder="1"/>
    <xf numFmtId="0" fontId="68" fillId="0" borderId="0" xfId="0" applyFont="1"/>
    <xf numFmtId="0" fontId="68" fillId="0" borderId="41" xfId="0" applyFont="1" applyBorder="1"/>
    <xf numFmtId="0" fontId="69" fillId="0" borderId="0" xfId="0" applyFont="1" applyProtection="1">
      <protection locked="0"/>
    </xf>
    <xf numFmtId="42" fontId="68" fillId="6" borderId="83" xfId="0" applyNumberFormat="1" applyFont="1" applyFill="1" applyBorder="1"/>
    <xf numFmtId="42" fontId="48" fillId="6" borderId="217" xfId="0" applyNumberFormat="1" applyFont="1" applyFill="1" applyBorder="1"/>
    <xf numFmtId="169" fontId="13" fillId="0" borderId="226" xfId="0" applyNumberFormat="1" applyFont="1" applyBorder="1" applyProtection="1">
      <protection locked="0"/>
    </xf>
    <xf numFmtId="169" fontId="13" fillId="0" borderId="230" xfId="0" applyNumberFormat="1" applyFont="1" applyBorder="1" applyProtection="1">
      <protection locked="0"/>
    </xf>
    <xf numFmtId="170" fontId="13" fillId="0" borderId="250" xfId="0" applyNumberFormat="1" applyFont="1" applyBorder="1" applyProtection="1">
      <protection locked="0"/>
    </xf>
    <xf numFmtId="0" fontId="3" fillId="0" borderId="2" xfId="0" applyFont="1" applyBorder="1" applyAlignment="1" applyProtection="1">
      <alignment vertical="center" wrapText="1"/>
      <protection locked="0"/>
    </xf>
    <xf numFmtId="0" fontId="3" fillId="0" borderId="433" xfId="0" applyFont="1" applyBorder="1" applyAlignment="1" applyProtection="1">
      <alignment vertical="center"/>
      <protection locked="0"/>
    </xf>
    <xf numFmtId="42" fontId="20" fillId="0" borderId="367" xfId="0" applyNumberFormat="1" applyFont="1" applyBorder="1" applyAlignment="1" applyProtection="1">
      <alignment vertical="center"/>
      <protection locked="0"/>
    </xf>
    <xf numFmtId="42" fontId="20" fillId="0" borderId="368" xfId="0" applyNumberFormat="1" applyFont="1" applyBorder="1" applyAlignment="1" applyProtection="1">
      <alignment vertical="center"/>
      <protection locked="0"/>
    </xf>
    <xf numFmtId="42" fontId="20" fillId="0" borderId="207" xfId="0" applyNumberFormat="1" applyFont="1" applyBorder="1" applyAlignment="1" applyProtection="1">
      <alignment vertical="center"/>
      <protection locked="0"/>
    </xf>
    <xf numFmtId="166" fontId="13" fillId="27" borderId="0" xfId="0" applyNumberFormat="1" applyFont="1" applyFill="1" applyAlignment="1">
      <alignment horizontal="right" wrapText="1"/>
    </xf>
    <xf numFmtId="166" fontId="14" fillId="0" borderId="56" xfId="0" applyNumberFormat="1" applyFont="1" applyBorder="1" applyAlignment="1">
      <alignment horizontal="right"/>
    </xf>
    <xf numFmtId="166" fontId="14" fillId="0" borderId="437" xfId="0" applyNumberFormat="1" applyFont="1" applyBorder="1"/>
    <xf numFmtId="9" fontId="13" fillId="0" borderId="315" xfId="0" applyNumberFormat="1" applyFont="1" applyBorder="1" applyAlignment="1" applyProtection="1">
      <alignment horizontal="right" wrapText="1"/>
      <protection locked="0"/>
    </xf>
    <xf numFmtId="0" fontId="21" fillId="0" borderId="0" xfId="0" applyFont="1"/>
    <xf numFmtId="0" fontId="21" fillId="0" borderId="213" xfId="0" applyFont="1" applyBorder="1"/>
    <xf numFmtId="0" fontId="13" fillId="15" borderId="16" xfId="0" applyFont="1" applyFill="1" applyBorder="1" applyAlignment="1">
      <alignment wrapText="1"/>
    </xf>
    <xf numFmtId="166" fontId="13" fillId="15" borderId="16" xfId="0" applyNumberFormat="1" applyFont="1" applyFill="1" applyBorder="1" applyAlignment="1">
      <alignment wrapText="1"/>
    </xf>
    <xf numFmtId="9" fontId="13" fillId="15" borderId="16" xfId="0" applyNumberFormat="1" applyFont="1" applyFill="1" applyBorder="1" applyAlignment="1">
      <alignment wrapText="1"/>
    </xf>
    <xf numFmtId="166" fontId="13" fillId="15" borderId="22" xfId="0" applyNumberFormat="1" applyFont="1" applyFill="1" applyBorder="1" applyAlignment="1">
      <alignment wrapText="1"/>
    </xf>
    <xf numFmtId="0" fontId="0" fillId="0" borderId="439" xfId="0" applyBorder="1"/>
    <xf numFmtId="0" fontId="0" fillId="0" borderId="438" xfId="0" applyBorder="1"/>
    <xf numFmtId="3" fontId="12" fillId="0" borderId="183" xfId="0" applyNumberFormat="1" applyFont="1" applyBorder="1" applyAlignment="1">
      <alignment horizontal="left"/>
    </xf>
    <xf numFmtId="0" fontId="0" fillId="0" borderId="183" xfId="0" applyBorder="1"/>
    <xf numFmtId="0" fontId="0" fillId="0" borderId="440" xfId="0" applyBorder="1"/>
    <xf numFmtId="3" fontId="3" fillId="25" borderId="69" xfId="0" applyNumberFormat="1" applyFont="1" applyFill="1" applyBorder="1" applyAlignment="1">
      <alignment horizontal="center" vertical="center" wrapText="1"/>
    </xf>
    <xf numFmtId="0" fontId="18" fillId="15" borderId="0" xfId="0" applyFont="1" applyFill="1"/>
    <xf numFmtId="42" fontId="5" fillId="23" borderId="441" xfId="0" applyNumberFormat="1" applyFont="1" applyFill="1" applyBorder="1" applyAlignment="1">
      <alignment vertical="center"/>
    </xf>
    <xf numFmtId="0" fontId="0" fillId="0" borderId="31" xfId="0" applyBorder="1"/>
    <xf numFmtId="0" fontId="0" fillId="0" borderId="117" xfId="0" applyBorder="1"/>
    <xf numFmtId="0" fontId="36" fillId="15" borderId="200" xfId="0" applyFont="1" applyFill="1" applyBorder="1"/>
    <xf numFmtId="0" fontId="0" fillId="0" borderId="33" xfId="0" applyBorder="1"/>
    <xf numFmtId="0" fontId="0" fillId="0" borderId="35" xfId="0" applyBorder="1"/>
    <xf numFmtId="0" fontId="0" fillId="8" borderId="11" xfId="0" applyFill="1" applyBorder="1"/>
    <xf numFmtId="0" fontId="0" fillId="8" borderId="296" xfId="0" applyFill="1" applyBorder="1"/>
    <xf numFmtId="0" fontId="13" fillId="8" borderId="252" xfId="0" applyFont="1" applyFill="1" applyBorder="1"/>
    <xf numFmtId="0" fontId="0" fillId="8" borderId="422" xfId="0" applyFill="1" applyBorder="1"/>
    <xf numFmtId="42" fontId="20" fillId="11" borderId="54" xfId="0" applyNumberFormat="1" applyFont="1" applyFill="1" applyBorder="1" applyAlignment="1">
      <alignment vertical="center"/>
    </xf>
    <xf numFmtId="42" fontId="20" fillId="11" borderId="79" xfId="0" applyNumberFormat="1" applyFont="1" applyFill="1" applyBorder="1" applyAlignment="1">
      <alignment vertical="center"/>
    </xf>
    <xf numFmtId="42" fontId="20" fillId="11" borderId="48" xfId="0" applyNumberFormat="1" applyFont="1" applyFill="1" applyBorder="1" applyAlignment="1">
      <alignment vertical="center"/>
    </xf>
    <xf numFmtId="42" fontId="20" fillId="11" borderId="17" xfId="0" applyNumberFormat="1" applyFont="1" applyFill="1" applyBorder="1" applyAlignment="1">
      <alignment vertical="center"/>
    </xf>
    <xf numFmtId="42" fontId="20" fillId="11" borderId="85" xfId="0" applyNumberFormat="1" applyFont="1" applyFill="1" applyBorder="1" applyAlignment="1">
      <alignment vertical="center"/>
    </xf>
    <xf numFmtId="0" fontId="48" fillId="6" borderId="241" xfId="0" applyFont="1" applyFill="1" applyBorder="1"/>
    <xf numFmtId="0" fontId="0" fillId="0" borderId="40" xfId="0" applyBorder="1"/>
    <xf numFmtId="0" fontId="0" fillId="0" borderId="41" xfId="0" applyBorder="1"/>
    <xf numFmtId="0" fontId="13" fillId="8" borderId="331" xfId="0" applyFont="1" applyFill="1" applyBorder="1" applyAlignment="1">
      <alignment vertical="center"/>
    </xf>
    <xf numFmtId="0" fontId="13" fillId="8" borderId="335" xfId="0" applyFont="1" applyFill="1" applyBorder="1" applyAlignment="1">
      <alignment vertical="center"/>
    </xf>
    <xf numFmtId="9" fontId="13" fillId="8" borderId="11" xfId="0" applyNumberFormat="1" applyFont="1" applyFill="1" applyBorder="1"/>
    <xf numFmtId="1" fontId="13" fillId="8" borderId="239" xfId="0" applyNumberFormat="1" applyFont="1" applyFill="1" applyBorder="1"/>
    <xf numFmtId="0" fontId="13" fillId="8" borderId="239" xfId="0" applyFont="1" applyFill="1" applyBorder="1"/>
    <xf numFmtId="0" fontId="13" fillId="8" borderId="331" xfId="0" applyFont="1" applyFill="1" applyBorder="1"/>
    <xf numFmtId="0" fontId="13" fillId="8" borderId="335" xfId="0" applyFont="1" applyFill="1" applyBorder="1"/>
    <xf numFmtId="166" fontId="13" fillId="8" borderId="11" xfId="0" applyNumberFormat="1" applyFont="1" applyFill="1" applyBorder="1"/>
    <xf numFmtId="0" fontId="13" fillId="8" borderId="242" xfId="0" applyFont="1" applyFill="1" applyBorder="1"/>
    <xf numFmtId="9" fontId="13" fillId="8" borderId="243" xfId="0" applyNumberFormat="1" applyFont="1" applyFill="1" applyBorder="1"/>
    <xf numFmtId="0" fontId="13" fillId="8" borderId="244" xfId="0" applyFont="1" applyFill="1" applyBorder="1"/>
    <xf numFmtId="0" fontId="13" fillId="8" borderId="253" xfId="0" applyFont="1" applyFill="1" applyBorder="1"/>
    <xf numFmtId="0" fontId="13" fillId="8" borderId="98" xfId="0" applyFont="1" applyFill="1" applyBorder="1"/>
    <xf numFmtId="0" fontId="0" fillId="0" borderId="32" xfId="0" applyBorder="1"/>
    <xf numFmtId="0" fontId="0" fillId="0" borderId="29" xfId="0" applyBorder="1"/>
    <xf numFmtId="0" fontId="0" fillId="0" borderId="30" xfId="0" applyBorder="1"/>
    <xf numFmtId="42" fontId="7" fillId="8" borderId="66" xfId="0" applyNumberFormat="1" applyFont="1" applyFill="1" applyBorder="1"/>
    <xf numFmtId="42" fontId="5" fillId="8" borderId="66" xfId="0" applyNumberFormat="1" applyFont="1" applyFill="1" applyBorder="1" applyAlignment="1">
      <alignment wrapText="1"/>
    </xf>
    <xf numFmtId="42" fontId="5" fillId="8" borderId="99" xfId="0" applyNumberFormat="1" applyFont="1" applyFill="1" applyBorder="1" applyAlignment="1">
      <alignment wrapText="1"/>
    </xf>
    <xf numFmtId="0" fontId="39" fillId="15" borderId="226" xfId="0" applyFont="1" applyFill="1" applyBorder="1" applyAlignment="1">
      <alignment horizontal="center" vertical="center" wrapText="1"/>
    </xf>
    <xf numFmtId="6" fontId="17" fillId="15" borderId="264" xfId="0" applyNumberFormat="1" applyFont="1" applyFill="1" applyBorder="1"/>
    <xf numFmtId="42" fontId="13" fillId="6" borderId="391" xfId="0" applyNumberFormat="1" applyFont="1" applyFill="1" applyBorder="1"/>
    <xf numFmtId="42" fontId="13" fillId="6" borderId="370" xfId="0" applyNumberFormat="1" applyFont="1" applyFill="1" applyBorder="1"/>
    <xf numFmtId="42" fontId="13" fillId="6" borderId="419" xfId="0" applyNumberFormat="1" applyFont="1" applyFill="1" applyBorder="1"/>
    <xf numFmtId="42" fontId="13" fillId="6" borderId="417" xfId="0" applyNumberFormat="1" applyFont="1" applyFill="1" applyBorder="1"/>
    <xf numFmtId="42" fontId="37" fillId="24" borderId="55" xfId="0" applyNumberFormat="1" applyFont="1" applyFill="1" applyBorder="1"/>
    <xf numFmtId="0" fontId="0" fillId="0" borderId="94" xfId="0" applyBorder="1"/>
    <xf numFmtId="0" fontId="0" fillId="0" borderId="95" xfId="0" applyBorder="1"/>
    <xf numFmtId="42" fontId="37" fillId="24" borderId="84" xfId="0" applyNumberFormat="1" applyFont="1" applyFill="1" applyBorder="1"/>
    <xf numFmtId="42" fontId="13" fillId="6" borderId="360" xfId="0" applyNumberFormat="1" applyFont="1" applyFill="1" applyBorder="1" applyAlignment="1">
      <alignment horizontal="right" wrapText="1"/>
    </xf>
    <xf numFmtId="42" fontId="13" fillId="6" borderId="326" xfId="0" applyNumberFormat="1" applyFont="1" applyFill="1" applyBorder="1" applyAlignment="1">
      <alignment horizontal="right" wrapText="1"/>
    </xf>
    <xf numFmtId="42" fontId="13" fillId="6" borderId="307" xfId="0" applyNumberFormat="1" applyFont="1" applyFill="1" applyBorder="1" applyAlignment="1">
      <alignment horizontal="right" wrapText="1"/>
    </xf>
    <xf numFmtId="42" fontId="13" fillId="6" borderId="308" xfId="0" applyNumberFormat="1" applyFont="1" applyFill="1" applyBorder="1" applyAlignment="1">
      <alignment horizontal="right" wrapText="1"/>
    </xf>
    <xf numFmtId="42" fontId="13" fillId="6" borderId="413" xfId="0" applyNumberFormat="1" applyFont="1" applyFill="1" applyBorder="1" applyAlignment="1">
      <alignment horizontal="right" wrapText="1"/>
    </xf>
    <xf numFmtId="42" fontId="13" fillId="6" borderId="315" xfId="0" applyNumberFormat="1" applyFont="1" applyFill="1" applyBorder="1" applyAlignment="1">
      <alignment horizontal="right" wrapText="1"/>
    </xf>
    <xf numFmtId="42" fontId="13" fillId="6" borderId="361" xfId="0" applyNumberFormat="1" applyFont="1" applyFill="1" applyBorder="1" applyAlignment="1">
      <alignment horizontal="right" wrapText="1"/>
    </xf>
    <xf numFmtId="0" fontId="13" fillId="27" borderId="435" xfId="0" applyFont="1" applyFill="1" applyBorder="1"/>
    <xf numFmtId="0" fontId="13" fillId="27" borderId="0" xfId="0" applyFont="1" applyFill="1"/>
    <xf numFmtId="0" fontId="13" fillId="27" borderId="0" xfId="0" applyFont="1" applyFill="1" applyAlignment="1">
      <alignment horizontal="center"/>
    </xf>
    <xf numFmtId="166" fontId="13" fillId="27" borderId="0" xfId="0" applyNumberFormat="1" applyFont="1" applyFill="1" applyAlignment="1">
      <alignment horizontal="right"/>
    </xf>
    <xf numFmtId="9" fontId="13" fillId="27" borderId="0" xfId="0" applyNumberFormat="1" applyFont="1" applyFill="1" applyAlignment="1">
      <alignment horizontal="right" wrapText="1"/>
    </xf>
    <xf numFmtId="42" fontId="13" fillId="6" borderId="271" xfId="0" applyNumberFormat="1" applyFont="1" applyFill="1" applyBorder="1" applyAlignment="1">
      <alignment horizontal="right" wrapText="1"/>
    </xf>
    <xf numFmtId="42" fontId="13" fillId="6" borderId="418" xfId="0" applyNumberFormat="1" applyFont="1" applyFill="1" applyBorder="1" applyAlignment="1">
      <alignment horizontal="right" wrapText="1"/>
    </xf>
    <xf numFmtId="0" fontId="0" fillId="0" borderId="158" xfId="0" applyBorder="1"/>
    <xf numFmtId="0" fontId="0" fillId="0" borderId="57" xfId="0" applyBorder="1"/>
    <xf numFmtId="0" fontId="0" fillId="0" borderId="64" xfId="0" applyBorder="1"/>
    <xf numFmtId="5" fontId="37" fillId="8" borderId="173" xfId="0" applyNumberFormat="1" applyFont="1" applyFill="1" applyBorder="1" applyAlignment="1">
      <alignment horizontal="right" vertical="center"/>
    </xf>
    <xf numFmtId="5" fontId="37" fillId="8" borderId="174" xfId="0" applyNumberFormat="1" applyFont="1" applyFill="1" applyBorder="1" applyAlignment="1">
      <alignment horizontal="right" vertical="center"/>
    </xf>
    <xf numFmtId="0" fontId="0" fillId="0" borderId="65" xfId="0" applyBorder="1"/>
    <xf numFmtId="0" fontId="0" fillId="0" borderId="406" xfId="0" applyBorder="1"/>
    <xf numFmtId="0" fontId="0" fillId="0" borderId="162" xfId="0" applyBorder="1"/>
    <xf numFmtId="0" fontId="13" fillId="0" borderId="442" xfId="0" applyFont="1" applyBorder="1" applyAlignment="1">
      <alignment vertical="top"/>
    </xf>
    <xf numFmtId="0" fontId="13" fillId="0" borderId="18" xfId="0" applyFont="1" applyBorder="1" applyAlignment="1">
      <alignment textRotation="90"/>
    </xf>
    <xf numFmtId="0" fontId="13" fillId="0" borderId="0" xfId="0" applyFont="1" applyAlignment="1">
      <alignment textRotation="90"/>
    </xf>
    <xf numFmtId="0" fontId="13" fillId="5" borderId="0" xfId="0" applyFont="1" applyFill="1" applyAlignment="1">
      <alignment horizontal="center" vertical="center" wrapText="1"/>
    </xf>
    <xf numFmtId="0" fontId="65" fillId="5" borderId="0" xfId="0" applyFont="1" applyFill="1" applyAlignment="1">
      <alignment horizontal="center" vertical="center"/>
    </xf>
    <xf numFmtId="0" fontId="17" fillId="8" borderId="331" xfId="0" applyFont="1" applyFill="1" applyBorder="1" applyAlignment="1">
      <alignment wrapText="1"/>
    </xf>
    <xf numFmtId="0" fontId="17" fillId="8" borderId="332" xfId="0" applyFont="1" applyFill="1" applyBorder="1" applyAlignment="1">
      <alignment horizontal="left" wrapText="1"/>
    </xf>
    <xf numFmtId="0" fontId="17" fillId="8" borderId="332" xfId="0" applyFont="1" applyFill="1" applyBorder="1" applyAlignment="1">
      <alignment horizontal="center" wrapText="1"/>
    </xf>
    <xf numFmtId="0" fontId="17" fillId="8" borderId="332" xfId="0" applyFont="1" applyFill="1" applyBorder="1" applyAlignment="1">
      <alignment wrapText="1"/>
    </xf>
    <xf numFmtId="49" fontId="13" fillId="8" borderId="332" xfId="0" applyNumberFormat="1" applyFont="1" applyFill="1" applyBorder="1" applyAlignment="1">
      <alignment horizontal="center" wrapText="1"/>
    </xf>
    <xf numFmtId="49" fontId="13" fillId="8" borderId="335" xfId="0" applyNumberFormat="1" applyFont="1" applyFill="1" applyBorder="1" applyAlignment="1">
      <alignment horizontal="center" wrapText="1"/>
    </xf>
    <xf numFmtId="0" fontId="17" fillId="8" borderId="331" xfId="0" applyFont="1" applyFill="1" applyBorder="1" applyAlignment="1">
      <alignment horizontal="left"/>
    </xf>
    <xf numFmtId="49" fontId="13" fillId="8" borderId="332" xfId="0" applyNumberFormat="1" applyFont="1" applyFill="1" applyBorder="1" applyAlignment="1">
      <alignment horizontal="left" wrapText="1"/>
    </xf>
    <xf numFmtId="0" fontId="13" fillId="8" borderId="276" xfId="0" applyFont="1" applyFill="1" applyBorder="1" applyAlignment="1">
      <alignment horizontal="center" wrapText="1"/>
    </xf>
    <xf numFmtId="0" fontId="13" fillId="8" borderId="276" xfId="0" applyFont="1" applyFill="1" applyBorder="1"/>
    <xf numFmtId="0" fontId="13" fillId="8" borderId="277" xfId="0" applyFont="1" applyFill="1" applyBorder="1" applyAlignment="1">
      <alignment horizontal="center" wrapText="1"/>
    </xf>
    <xf numFmtId="0" fontId="0" fillId="0" borderId="0" xfId="0" applyAlignment="1" applyProtection="1">
      <alignment wrapText="1"/>
      <protection locked="0"/>
    </xf>
    <xf numFmtId="0" fontId="66" fillId="0" borderId="0" xfId="0" applyFont="1" applyProtection="1">
      <protection locked="0"/>
    </xf>
    <xf numFmtId="0" fontId="0" fillId="0" borderId="0" xfId="0" applyAlignment="1" applyProtection="1">
      <alignment vertical="top"/>
      <protection locked="0"/>
    </xf>
    <xf numFmtId="0" fontId="3" fillId="0" borderId="266" xfId="0" applyFont="1" applyBorder="1" applyAlignment="1" applyProtection="1">
      <alignment horizontal="center"/>
      <protection locked="0"/>
    </xf>
    <xf numFmtId="0" fontId="13" fillId="0" borderId="230" xfId="0" applyFont="1" applyBorder="1" applyAlignment="1" applyProtection="1">
      <alignment wrapText="1"/>
      <protection locked="0"/>
    </xf>
    <xf numFmtId="0" fontId="13" fillId="0" borderId="226" xfId="0" applyFont="1" applyBorder="1" applyAlignment="1" applyProtection="1">
      <alignment wrapText="1"/>
      <protection locked="0"/>
    </xf>
    <xf numFmtId="44" fontId="39" fillId="6" borderId="141" xfId="0" applyNumberFormat="1" applyFont="1" applyFill="1" applyBorder="1" applyAlignment="1">
      <alignment vertical="center"/>
    </xf>
    <xf numFmtId="5" fontId="30" fillId="0" borderId="0" xfId="0" applyNumberFormat="1" applyFont="1" applyAlignment="1">
      <alignment horizontal="left" vertical="center"/>
    </xf>
    <xf numFmtId="0" fontId="30" fillId="0" borderId="0" xfId="0" applyFont="1" applyAlignment="1">
      <alignment horizontal="left" vertical="center"/>
    </xf>
    <xf numFmtId="166" fontId="13" fillId="0" borderId="246" xfId="0" applyNumberFormat="1" applyFont="1" applyBorder="1" applyAlignment="1" applyProtection="1">
      <alignment wrapText="1"/>
      <protection locked="0"/>
    </xf>
    <xf numFmtId="166" fontId="13" fillId="0" borderId="248" xfId="0" applyNumberFormat="1" applyFont="1" applyBorder="1" applyAlignment="1" applyProtection="1">
      <alignment wrapText="1"/>
      <protection locked="0"/>
    </xf>
    <xf numFmtId="166" fontId="13" fillId="8" borderId="212" xfId="0" applyNumberFormat="1" applyFont="1" applyFill="1" applyBorder="1" applyAlignment="1">
      <alignment wrapText="1"/>
    </xf>
    <xf numFmtId="166" fontId="13" fillId="0" borderId="445" xfId="0" applyNumberFormat="1" applyFont="1" applyBorder="1" applyAlignment="1" applyProtection="1">
      <alignment wrapText="1"/>
      <protection locked="0"/>
    </xf>
    <xf numFmtId="166" fontId="13" fillId="8" borderId="441" xfId="0" applyNumberFormat="1" applyFont="1" applyFill="1" applyBorder="1" applyAlignment="1">
      <alignment wrapText="1"/>
    </xf>
    <xf numFmtId="166" fontId="13" fillId="0" borderId="228" xfId="0" applyNumberFormat="1" applyFont="1" applyBorder="1" applyAlignment="1" applyProtection="1">
      <alignment wrapText="1"/>
      <protection locked="0"/>
    </xf>
    <xf numFmtId="166" fontId="13" fillId="0" borderId="233" xfId="0" applyNumberFormat="1" applyFont="1" applyBorder="1" applyAlignment="1" applyProtection="1">
      <alignment wrapText="1"/>
      <protection locked="0"/>
    </xf>
    <xf numFmtId="0" fontId="13" fillId="0" borderId="446" xfId="0" applyFont="1" applyBorder="1" applyProtection="1">
      <protection locked="0"/>
    </xf>
    <xf numFmtId="0" fontId="13" fillId="0" borderId="447" xfId="0" applyFont="1" applyBorder="1" applyProtection="1">
      <protection locked="0"/>
    </xf>
    <xf numFmtId="0" fontId="13" fillId="8" borderId="448" xfId="0" applyFont="1" applyFill="1" applyBorder="1"/>
    <xf numFmtId="0" fontId="13" fillId="0" borderId="315" xfId="0" applyFont="1" applyBorder="1" applyAlignment="1" applyProtection="1">
      <alignment horizontal="center"/>
      <protection locked="0"/>
    </xf>
    <xf numFmtId="42" fontId="13" fillId="0" borderId="227" xfId="0" applyNumberFormat="1" applyFont="1" applyBorder="1" applyAlignment="1" applyProtection="1">
      <alignment horizontal="right"/>
      <protection locked="0"/>
    </xf>
    <xf numFmtId="42" fontId="13" fillId="0" borderId="231" xfId="0" applyNumberFormat="1" applyFont="1" applyBorder="1" applyAlignment="1" applyProtection="1">
      <alignment horizontal="right"/>
      <protection locked="0"/>
    </xf>
    <xf numFmtId="42" fontId="13" fillId="0" borderId="236" xfId="0" applyNumberFormat="1" applyFont="1" applyBorder="1" applyAlignment="1" applyProtection="1">
      <alignment horizontal="right"/>
      <protection locked="0"/>
    </xf>
    <xf numFmtId="0" fontId="37" fillId="0" borderId="385" xfId="0" applyFont="1" applyBorder="1" applyAlignment="1" applyProtection="1">
      <alignment vertical="center" wrapText="1"/>
      <protection locked="0"/>
    </xf>
    <xf numFmtId="42" fontId="14" fillId="6" borderId="142" xfId="0" applyNumberFormat="1" applyFont="1" applyFill="1" applyBorder="1"/>
    <xf numFmtId="42" fontId="14" fillId="6" borderId="220" xfId="0" applyNumberFormat="1" applyFont="1" applyFill="1" applyBorder="1"/>
    <xf numFmtId="42" fontId="14" fillId="6" borderId="221" xfId="0" applyNumberFormat="1" applyFont="1" applyFill="1" applyBorder="1"/>
    <xf numFmtId="0" fontId="13" fillId="0" borderId="426" xfId="0" applyFont="1" applyBorder="1" applyProtection="1">
      <protection locked="0"/>
    </xf>
    <xf numFmtId="0" fontId="13" fillId="0" borderId="428" xfId="0" applyFont="1" applyBorder="1" applyProtection="1">
      <protection locked="0"/>
    </xf>
    <xf numFmtId="0" fontId="13" fillId="0" borderId="430" xfId="0" applyFont="1" applyBorder="1" applyProtection="1">
      <protection locked="0"/>
    </xf>
    <xf numFmtId="0" fontId="13" fillId="0" borderId="452" xfId="0" applyFont="1" applyBorder="1" applyProtection="1">
      <protection locked="0"/>
    </xf>
    <xf numFmtId="0" fontId="13" fillId="0" borderId="418" xfId="0" applyFont="1" applyBorder="1" applyProtection="1">
      <protection locked="0"/>
    </xf>
    <xf numFmtId="0" fontId="39" fillId="0" borderId="63" xfId="0" applyFont="1" applyBorder="1" applyAlignment="1">
      <alignment vertical="center"/>
    </xf>
    <xf numFmtId="0" fontId="13" fillId="8" borderId="230" xfId="0" applyFont="1" applyFill="1" applyBorder="1"/>
    <xf numFmtId="44" fontId="3" fillId="8" borderId="308" xfId="0" applyNumberFormat="1" applyFont="1" applyFill="1" applyBorder="1"/>
    <xf numFmtId="0" fontId="13" fillId="3" borderId="385" xfId="0" applyFont="1" applyFill="1" applyBorder="1" applyProtection="1">
      <protection locked="0"/>
    </xf>
    <xf numFmtId="0" fontId="13" fillId="3" borderId="230" xfId="0" applyFont="1" applyFill="1" applyBorder="1" applyProtection="1">
      <protection locked="0"/>
    </xf>
    <xf numFmtId="0" fontId="5" fillId="15" borderId="151" xfId="0" applyFont="1" applyFill="1" applyBorder="1" applyAlignment="1">
      <alignment horizontal="center" vertical="center" wrapText="1"/>
    </xf>
    <xf numFmtId="0" fontId="5" fillId="15" borderId="414" xfId="0" applyFont="1" applyFill="1" applyBorder="1" applyAlignment="1">
      <alignment horizontal="center" vertical="center" wrapText="1"/>
    </xf>
    <xf numFmtId="0" fontId="5" fillId="15" borderId="415" xfId="0" applyFont="1" applyFill="1" applyBorder="1" applyAlignment="1">
      <alignment horizontal="center" vertical="center"/>
    </xf>
    <xf numFmtId="44" fontId="3" fillId="3" borderId="238" xfId="0" applyNumberFormat="1" applyFont="1" applyFill="1" applyBorder="1" applyProtection="1">
      <protection locked="0"/>
    </xf>
    <xf numFmtId="7" fontId="3" fillId="4" borderId="458" xfId="0" applyNumberFormat="1" applyFont="1" applyFill="1" applyBorder="1" applyAlignment="1">
      <alignment horizontal="center"/>
    </xf>
    <xf numFmtId="44" fontId="3" fillId="3" borderId="399" xfId="0" applyNumberFormat="1" applyFont="1" applyFill="1" applyBorder="1" applyProtection="1">
      <protection locked="0"/>
    </xf>
    <xf numFmtId="166" fontId="37" fillId="15" borderId="220" xfId="0" applyNumberFormat="1" applyFont="1" applyFill="1" applyBorder="1" applyAlignment="1">
      <alignment wrapText="1"/>
    </xf>
    <xf numFmtId="0" fontId="0" fillId="0" borderId="29" xfId="0" applyBorder="1" applyProtection="1">
      <protection locked="0"/>
    </xf>
    <xf numFmtId="14" fontId="3" fillId="24" borderId="78" xfId="0" applyNumberFormat="1" applyFont="1" applyFill="1" applyBorder="1" applyAlignment="1" applyProtection="1">
      <alignment vertical="center"/>
      <protection locked="0"/>
    </xf>
    <xf numFmtId="9" fontId="48" fillId="0" borderId="394" xfId="0" applyNumberFormat="1" applyFont="1" applyBorder="1" applyProtection="1">
      <protection locked="0"/>
    </xf>
    <xf numFmtId="9" fontId="48" fillId="0" borderId="398" xfId="0" applyNumberFormat="1" applyFont="1" applyBorder="1" applyProtection="1">
      <protection locked="0"/>
    </xf>
    <xf numFmtId="5" fontId="39" fillId="0" borderId="0" xfId="0" applyNumberFormat="1" applyFont="1" applyAlignment="1">
      <alignment vertical="center"/>
    </xf>
    <xf numFmtId="6" fontId="39" fillId="0" borderId="0" xfId="0" applyNumberFormat="1" applyFont="1" applyAlignment="1">
      <alignment vertical="center"/>
    </xf>
    <xf numFmtId="0" fontId="12" fillId="6" borderId="299" xfId="0" applyFont="1" applyFill="1" applyBorder="1" applyAlignment="1">
      <alignment horizontal="center"/>
    </xf>
    <xf numFmtId="0" fontId="12" fillId="6" borderId="369" xfId="0" applyFont="1" applyFill="1" applyBorder="1" applyAlignment="1">
      <alignment horizontal="center"/>
    </xf>
    <xf numFmtId="0" fontId="0" fillId="6" borderId="369" xfId="0" applyFill="1" applyBorder="1" applyAlignment="1">
      <alignment horizontal="center"/>
    </xf>
    <xf numFmtId="0" fontId="0" fillId="6" borderId="420" xfId="0" applyFill="1" applyBorder="1" applyAlignment="1">
      <alignment horizontal="center"/>
    </xf>
    <xf numFmtId="44" fontId="3" fillId="8" borderId="230" xfId="0" applyNumberFormat="1" applyFont="1" applyFill="1" applyBorder="1"/>
    <xf numFmtId="0" fontId="3" fillId="8" borderId="231" xfId="0" applyFont="1" applyFill="1" applyBorder="1"/>
    <xf numFmtId="0" fontId="0" fillId="0" borderId="434" xfId="0" applyBorder="1"/>
    <xf numFmtId="0" fontId="2" fillId="15" borderId="9" xfId="0" applyFont="1" applyFill="1" applyBorder="1" applyAlignment="1">
      <alignment horizontal="center" wrapText="1"/>
    </xf>
    <xf numFmtId="0" fontId="14" fillId="15" borderId="110" xfId="0" applyFont="1" applyFill="1" applyBorder="1"/>
    <xf numFmtId="0" fontId="14" fillId="15" borderId="86" xfId="0" applyFont="1" applyFill="1" applyBorder="1"/>
    <xf numFmtId="0" fontId="2" fillId="15" borderId="86" xfId="0" applyFont="1" applyFill="1" applyBorder="1"/>
    <xf numFmtId="0" fontId="2" fillId="15" borderId="129" xfId="0" applyFont="1" applyFill="1" applyBorder="1"/>
    <xf numFmtId="0" fontId="13" fillId="0" borderId="41" xfId="0" applyFont="1" applyBorder="1"/>
    <xf numFmtId="9" fontId="36" fillId="15" borderId="226" xfId="0" applyNumberFormat="1" applyFont="1" applyFill="1" applyBorder="1" applyAlignment="1">
      <alignment horizontal="center" vertical="center" wrapText="1"/>
    </xf>
    <xf numFmtId="41" fontId="12" fillId="6" borderId="262" xfId="0" applyNumberFormat="1" applyFont="1" applyFill="1" applyBorder="1" applyAlignment="1">
      <alignment horizontal="center"/>
    </xf>
    <xf numFmtId="41" fontId="12" fillId="6" borderId="263" xfId="0" applyNumberFormat="1" applyFont="1" applyFill="1" applyBorder="1" applyAlignment="1">
      <alignment horizontal="center"/>
    </xf>
    <xf numFmtId="41" fontId="12" fillId="6" borderId="284" xfId="0" applyNumberFormat="1" applyFont="1" applyFill="1" applyBorder="1" applyAlignment="1">
      <alignment horizontal="center"/>
    </xf>
    <xf numFmtId="9" fontId="36" fillId="15" borderId="230" xfId="0" applyNumberFormat="1" applyFont="1" applyFill="1" applyBorder="1" applyAlignment="1">
      <alignment horizontal="center" vertical="center" wrapText="1"/>
    </xf>
    <xf numFmtId="41" fontId="12" fillId="6" borderId="265" xfId="0" applyNumberFormat="1" applyFont="1" applyFill="1" applyBorder="1" applyAlignment="1">
      <alignment horizontal="center"/>
    </xf>
    <xf numFmtId="41" fontId="12" fillId="6" borderId="266" xfId="0" applyNumberFormat="1" applyFont="1" applyFill="1" applyBorder="1" applyAlignment="1">
      <alignment horizontal="center"/>
    </xf>
    <xf numFmtId="41" fontId="12" fillId="6" borderId="285" xfId="0" applyNumberFormat="1" applyFont="1" applyFill="1" applyBorder="1" applyAlignment="1">
      <alignment horizontal="center"/>
    </xf>
    <xf numFmtId="0" fontId="13" fillId="9" borderId="267" xfId="0" applyFont="1" applyFill="1" applyBorder="1" applyAlignment="1">
      <alignment horizontal="center"/>
    </xf>
    <xf numFmtId="9" fontId="36" fillId="15" borderId="62" xfId="0" applyNumberFormat="1" applyFont="1" applyFill="1" applyBorder="1" applyAlignment="1">
      <alignment horizontal="center" vertical="center" wrapText="1"/>
    </xf>
    <xf numFmtId="41" fontId="12" fillId="6" borderId="286" xfId="0" applyNumberFormat="1" applyFont="1" applyFill="1" applyBorder="1" applyAlignment="1">
      <alignment horizontal="center"/>
    </xf>
    <xf numFmtId="41" fontId="12" fillId="6" borderId="101" xfId="0" applyNumberFormat="1" applyFont="1" applyFill="1" applyBorder="1" applyAlignment="1">
      <alignment horizontal="center"/>
    </xf>
    <xf numFmtId="41" fontId="12" fillId="6" borderId="287" xfId="0" applyNumberFormat="1" applyFont="1" applyFill="1" applyBorder="1" applyAlignment="1">
      <alignment horizontal="center"/>
    </xf>
    <xf numFmtId="0" fontId="13" fillId="9" borderId="119" xfId="0" applyFont="1" applyFill="1" applyBorder="1" applyAlignment="1">
      <alignment horizontal="center"/>
    </xf>
    <xf numFmtId="9" fontId="36" fillId="15" borderId="107" xfId="0" applyNumberFormat="1" applyFont="1" applyFill="1" applyBorder="1" applyAlignment="1">
      <alignment horizontal="center" vertical="center" wrapText="1"/>
    </xf>
    <xf numFmtId="0" fontId="13" fillId="9" borderId="217" xfId="0" applyFont="1" applyFill="1" applyBorder="1" applyAlignment="1">
      <alignment horizontal="center"/>
    </xf>
    <xf numFmtId="0" fontId="0" fillId="9" borderId="217" xfId="0" applyFill="1" applyBorder="1" applyAlignment="1">
      <alignment horizontal="center"/>
    </xf>
    <xf numFmtId="0" fontId="17" fillId="9" borderId="61" xfId="0" applyFont="1" applyFill="1" applyBorder="1" applyAlignment="1">
      <alignment horizontal="center"/>
    </xf>
    <xf numFmtId="10" fontId="6" fillId="15" borderId="280" xfId="0" applyNumberFormat="1" applyFont="1" applyFill="1" applyBorder="1" applyAlignment="1">
      <alignment horizontal="center" vertical="center" wrapText="1"/>
    </xf>
    <xf numFmtId="41" fontId="12" fillId="6" borderId="268" xfId="0" applyNumberFormat="1" applyFont="1" applyFill="1" applyBorder="1" applyAlignment="1">
      <alignment horizontal="center"/>
    </xf>
    <xf numFmtId="41" fontId="12" fillId="6" borderId="269" xfId="0" applyNumberFormat="1" applyFont="1" applyFill="1" applyBorder="1" applyAlignment="1">
      <alignment horizontal="center"/>
    </xf>
    <xf numFmtId="41" fontId="12" fillId="6" borderId="288" xfId="0" applyNumberFormat="1" applyFont="1" applyFill="1" applyBorder="1" applyAlignment="1">
      <alignment horizontal="center"/>
    </xf>
    <xf numFmtId="0" fontId="13" fillId="9" borderId="271" xfId="0" applyFont="1" applyFill="1" applyBorder="1" applyAlignment="1">
      <alignment horizontal="center"/>
    </xf>
    <xf numFmtId="10" fontId="6" fillId="15" borderId="281" xfId="0" applyNumberFormat="1" applyFont="1" applyFill="1" applyBorder="1" applyAlignment="1">
      <alignment horizontal="center" vertical="center" wrapText="1"/>
    </xf>
    <xf numFmtId="41" fontId="12" fillId="6" borderId="276" xfId="0" applyNumberFormat="1" applyFont="1" applyFill="1" applyBorder="1" applyAlignment="1">
      <alignment horizontal="center"/>
    </xf>
    <xf numFmtId="41" fontId="12" fillId="6" borderId="277" xfId="0" applyNumberFormat="1" applyFont="1" applyFill="1" applyBorder="1" applyAlignment="1">
      <alignment horizontal="center"/>
    </xf>
    <xf numFmtId="41" fontId="12" fillId="6" borderId="289" xfId="0" applyNumberFormat="1" applyFont="1" applyFill="1" applyBorder="1" applyAlignment="1">
      <alignment horizontal="center"/>
    </xf>
    <xf numFmtId="0" fontId="13" fillId="9" borderId="275" xfId="0" applyFont="1" applyFill="1" applyBorder="1" applyAlignment="1">
      <alignment horizontal="center"/>
    </xf>
    <xf numFmtId="9" fontId="36" fillId="15" borderId="1" xfId="0" applyNumberFormat="1" applyFont="1" applyFill="1" applyBorder="1" applyAlignment="1">
      <alignment horizontal="center" vertical="center" wrapText="1"/>
    </xf>
    <xf numFmtId="0" fontId="13" fillId="9" borderId="111" xfId="0" applyFont="1" applyFill="1" applyBorder="1" applyAlignment="1">
      <alignment horizontal="center"/>
    </xf>
    <xf numFmtId="0" fontId="13" fillId="9" borderId="260" xfId="0" applyFont="1" applyFill="1" applyBorder="1" applyAlignment="1">
      <alignment horizontal="center"/>
    </xf>
    <xf numFmtId="0" fontId="13" fillId="9" borderId="100" xfId="0" applyFont="1" applyFill="1" applyBorder="1" applyAlignment="1">
      <alignment horizontal="center"/>
    </xf>
    <xf numFmtId="0" fontId="0" fillId="9" borderId="100" xfId="0" applyFill="1" applyBorder="1" applyAlignment="1">
      <alignment horizontal="center"/>
    </xf>
    <xf numFmtId="0" fontId="17" fillId="9" borderId="83" xfId="0" applyFont="1" applyFill="1" applyBorder="1" applyAlignment="1">
      <alignment horizontal="center"/>
    </xf>
    <xf numFmtId="9" fontId="36" fillId="20" borderId="9" xfId="0" applyNumberFormat="1" applyFont="1" applyFill="1" applyBorder="1" applyAlignment="1">
      <alignment horizontal="center" vertical="center" wrapText="1"/>
    </xf>
    <xf numFmtId="0" fontId="13" fillId="20" borderId="7" xfId="0" applyFont="1" applyFill="1" applyBorder="1" applyAlignment="1">
      <alignment horizontal="center"/>
    </xf>
    <xf numFmtId="0" fontId="13" fillId="20" borderId="210" xfId="0" applyFont="1" applyFill="1" applyBorder="1" applyAlignment="1">
      <alignment horizontal="center"/>
    </xf>
    <xf numFmtId="0" fontId="0" fillId="20" borderId="7" xfId="0" applyFill="1" applyBorder="1" applyAlignment="1">
      <alignment horizontal="center"/>
    </xf>
    <xf numFmtId="0" fontId="17" fillId="20" borderId="213" xfId="0" applyFont="1" applyFill="1" applyBorder="1" applyAlignment="1">
      <alignment horizontal="center"/>
    </xf>
    <xf numFmtId="9" fontId="36" fillId="15" borderId="261" xfId="0" applyNumberFormat="1" applyFont="1" applyFill="1" applyBorder="1" applyAlignment="1">
      <alignment horizontal="center" vertical="center" wrapText="1"/>
    </xf>
    <xf numFmtId="0" fontId="13" fillId="6" borderId="262" xfId="0" applyFont="1" applyFill="1" applyBorder="1" applyAlignment="1">
      <alignment horizontal="center"/>
    </xf>
    <xf numFmtId="0" fontId="13" fillId="6" borderId="263" xfId="0" applyFont="1" applyFill="1" applyBorder="1" applyAlignment="1">
      <alignment horizontal="center"/>
    </xf>
    <xf numFmtId="0" fontId="13" fillId="6" borderId="254" xfId="0" applyFont="1" applyFill="1" applyBorder="1" applyAlignment="1">
      <alignment horizontal="center"/>
    </xf>
    <xf numFmtId="0" fontId="13" fillId="9" borderId="208" xfId="0" applyFont="1" applyFill="1" applyBorder="1" applyAlignment="1">
      <alignment horizontal="center"/>
    </xf>
    <xf numFmtId="0" fontId="2" fillId="15" borderId="283" xfId="0" applyFont="1" applyFill="1" applyBorder="1" applyAlignment="1">
      <alignment horizontal="center" vertical="center"/>
    </xf>
    <xf numFmtId="0" fontId="13" fillId="6" borderId="276" xfId="0" applyFont="1" applyFill="1" applyBorder="1" applyAlignment="1">
      <alignment horizontal="center"/>
    </xf>
    <xf numFmtId="0" fontId="13" fillId="6" borderId="277" xfId="0" applyFont="1" applyFill="1" applyBorder="1" applyAlignment="1">
      <alignment horizontal="center"/>
    </xf>
    <xf numFmtId="0" fontId="13" fillId="6" borderId="290" xfId="0" applyFont="1" applyFill="1" applyBorder="1" applyAlignment="1">
      <alignment horizontal="center"/>
    </xf>
    <xf numFmtId="0" fontId="17" fillId="20" borderId="109" xfId="0" applyFont="1" applyFill="1" applyBorder="1" applyAlignment="1">
      <alignment horizontal="center"/>
    </xf>
    <xf numFmtId="0" fontId="13" fillId="0" borderId="0" xfId="0" applyFont="1" applyAlignment="1">
      <alignment horizontal="left" vertical="top" wrapText="1"/>
    </xf>
    <xf numFmtId="14" fontId="3" fillId="0" borderId="51" xfId="0" applyNumberFormat="1" applyFont="1" applyBorder="1" applyProtection="1">
      <protection locked="0"/>
    </xf>
    <xf numFmtId="14" fontId="13" fillId="0" borderId="232" xfId="0" applyNumberFormat="1" applyFont="1" applyBorder="1" applyProtection="1">
      <protection locked="0"/>
    </xf>
    <xf numFmtId="14" fontId="13" fillId="0" borderId="247" xfId="0" applyNumberFormat="1" applyFont="1" applyBorder="1" applyProtection="1">
      <protection locked="0"/>
    </xf>
    <xf numFmtId="9" fontId="13" fillId="0" borderId="307" xfId="2" applyFont="1" applyFill="1" applyBorder="1" applyAlignment="1" applyProtection="1">
      <alignment horizontal="right" wrapText="1"/>
      <protection locked="0"/>
    </xf>
    <xf numFmtId="42" fontId="13" fillId="0" borderId="307" xfId="0" applyNumberFormat="1" applyFont="1" applyBorder="1" applyAlignment="1" applyProtection="1">
      <alignment horizontal="left" wrapText="1"/>
      <protection locked="0"/>
    </xf>
    <xf numFmtId="42" fontId="13" fillId="6" borderId="315" xfId="0" applyNumberFormat="1" applyFont="1" applyFill="1" applyBorder="1" applyAlignment="1" applyProtection="1">
      <alignment horizontal="left" wrapText="1"/>
      <protection locked="0"/>
    </xf>
    <xf numFmtId="44" fontId="13" fillId="0" borderId="152" xfId="1" applyFont="1" applyFill="1" applyBorder="1" applyProtection="1">
      <protection locked="0"/>
    </xf>
    <xf numFmtId="44" fontId="13" fillId="0" borderId="263" xfId="1" applyFont="1" applyFill="1" applyBorder="1" applyProtection="1">
      <protection locked="0"/>
    </xf>
    <xf numFmtId="44" fontId="13" fillId="0" borderId="266" xfId="1" applyFont="1" applyFill="1" applyBorder="1" applyProtection="1">
      <protection locked="0"/>
    </xf>
    <xf numFmtId="44" fontId="13" fillId="0" borderId="373" xfId="1" applyFont="1" applyFill="1" applyBorder="1" applyProtection="1">
      <protection locked="0"/>
    </xf>
    <xf numFmtId="44" fontId="13" fillId="0" borderId="273" xfId="1" applyFont="1" applyFill="1" applyBorder="1" applyProtection="1">
      <protection locked="0"/>
    </xf>
    <xf numFmtId="44" fontId="13" fillId="0" borderId="402" xfId="1" applyFont="1" applyFill="1" applyBorder="1" applyProtection="1">
      <protection locked="0"/>
    </xf>
    <xf numFmtId="44" fontId="13" fillId="0" borderId="403" xfId="1" applyFont="1" applyFill="1" applyBorder="1" applyProtection="1">
      <protection locked="0"/>
    </xf>
    <xf numFmtId="0" fontId="5" fillId="0" borderId="0" xfId="0" applyFont="1" applyAlignment="1">
      <alignment vertical="center"/>
    </xf>
    <xf numFmtId="3" fontId="12" fillId="0" borderId="268" xfId="0" applyNumberFormat="1" applyFont="1" applyBorder="1" applyAlignment="1" applyProtection="1">
      <alignment vertical="center"/>
      <protection locked="0"/>
    </xf>
    <xf numFmtId="3" fontId="12" fillId="0" borderId="269" xfId="0" applyNumberFormat="1" applyFont="1" applyBorder="1" applyAlignment="1" applyProtection="1">
      <alignment vertical="center"/>
      <protection locked="0"/>
    </xf>
    <xf numFmtId="165" fontId="13" fillId="7" borderId="241" xfId="0" applyNumberFormat="1" applyFont="1" applyFill="1" applyBorder="1" applyProtection="1">
      <protection locked="0"/>
    </xf>
    <xf numFmtId="165" fontId="13" fillId="7" borderId="77" xfId="0" applyNumberFormat="1" applyFont="1" applyFill="1" applyBorder="1" applyProtection="1">
      <protection locked="0"/>
    </xf>
    <xf numFmtId="165" fontId="13" fillId="7" borderId="355" xfId="0" applyNumberFormat="1" applyFont="1" applyFill="1" applyBorder="1" applyProtection="1">
      <protection locked="0"/>
    </xf>
    <xf numFmtId="165" fontId="13" fillId="7" borderId="359" xfId="0" applyNumberFormat="1" applyFont="1" applyFill="1" applyBorder="1" applyProtection="1">
      <protection locked="0"/>
    </xf>
    <xf numFmtId="42" fontId="13" fillId="24" borderId="54" xfId="0" applyNumberFormat="1" applyFont="1" applyFill="1" applyBorder="1"/>
    <xf numFmtId="6" fontId="17" fillId="15" borderId="221" xfId="0" applyNumberFormat="1" applyFont="1" applyFill="1" applyBorder="1" applyAlignment="1">
      <alignment horizontal="center" vertical="center" wrapText="1"/>
    </xf>
    <xf numFmtId="6" fontId="17" fillId="15" borderId="142" xfId="0" applyNumberFormat="1" applyFont="1" applyFill="1" applyBorder="1" applyAlignment="1">
      <alignment horizontal="center" vertical="center" wrapText="1"/>
    </xf>
    <xf numFmtId="166" fontId="45" fillId="0" borderId="441" xfId="0" applyNumberFormat="1" applyFont="1" applyBorder="1" applyAlignment="1">
      <alignment horizontal="center" vertical="top" wrapText="1"/>
    </xf>
    <xf numFmtId="0" fontId="13" fillId="0" borderId="385" xfId="0" applyFont="1" applyBorder="1" applyAlignment="1" applyProtection="1">
      <alignment vertical="center"/>
      <protection locked="0"/>
    </xf>
    <xf numFmtId="169" fontId="13" fillId="0" borderId="385" xfId="0" applyNumberFormat="1" applyFont="1" applyBorder="1" applyProtection="1">
      <protection locked="0"/>
    </xf>
    <xf numFmtId="1" fontId="13" fillId="0" borderId="386" xfId="0" applyNumberFormat="1" applyFont="1" applyBorder="1" applyProtection="1">
      <protection locked="0"/>
    </xf>
    <xf numFmtId="0" fontId="13" fillId="0" borderId="386" xfId="0" applyFont="1" applyBorder="1" applyProtection="1">
      <protection locked="0"/>
    </xf>
    <xf numFmtId="0" fontId="13" fillId="0" borderId="461" xfId="0" applyFont="1" applyBorder="1" applyProtection="1">
      <protection locked="0"/>
    </xf>
    <xf numFmtId="0" fontId="13" fillId="0" borderId="459" xfId="0" applyFont="1" applyBorder="1" applyProtection="1">
      <protection locked="0"/>
    </xf>
    <xf numFmtId="0" fontId="13" fillId="0" borderId="460" xfId="0" applyFont="1" applyBorder="1" applyProtection="1">
      <protection locked="0"/>
    </xf>
    <xf numFmtId="0" fontId="0" fillId="0" borderId="441" xfId="0" applyBorder="1"/>
    <xf numFmtId="0" fontId="5" fillId="0" borderId="0" xfId="0" applyFont="1" applyAlignment="1">
      <alignment horizontal="right"/>
    </xf>
    <xf numFmtId="1" fontId="7" fillId="0" borderId="266" xfId="0" applyNumberFormat="1" applyFont="1" applyBorder="1" applyProtection="1">
      <protection locked="0"/>
    </xf>
    <xf numFmtId="9" fontId="7" fillId="8" borderId="435" xfId="0" applyNumberFormat="1" applyFont="1" applyFill="1" applyBorder="1" applyAlignment="1">
      <alignment vertical="center"/>
    </xf>
    <xf numFmtId="1" fontId="7" fillId="8" borderId="433" xfId="0" applyNumberFormat="1" applyFont="1" applyFill="1" applyBorder="1"/>
    <xf numFmtId="1" fontId="7" fillId="0" borderId="403" xfId="0" applyNumberFormat="1" applyFont="1" applyBorder="1" applyProtection="1">
      <protection locked="0"/>
    </xf>
    <xf numFmtId="166" fontId="14" fillId="0" borderId="441" xfId="0" applyNumberFormat="1" applyFont="1" applyBorder="1" applyAlignment="1">
      <alignment wrapText="1"/>
    </xf>
    <xf numFmtId="166" fontId="14" fillId="0" borderId="441" xfId="0" applyNumberFormat="1" applyFont="1" applyBorder="1" applyAlignment="1">
      <alignment horizontal="center" wrapText="1"/>
    </xf>
    <xf numFmtId="0" fontId="13" fillId="0" borderId="435" xfId="0" applyFont="1" applyBorder="1"/>
    <xf numFmtId="0" fontId="37" fillId="0" borderId="11" xfId="0" applyFont="1" applyBorder="1"/>
    <xf numFmtId="0" fontId="13" fillId="0" borderId="130" xfId="0" applyFont="1" applyBorder="1" applyProtection="1">
      <protection locked="0"/>
    </xf>
    <xf numFmtId="0" fontId="13" fillId="9" borderId="264" xfId="0" applyFont="1" applyFill="1" applyBorder="1" applyAlignment="1">
      <alignment horizontal="center"/>
    </xf>
    <xf numFmtId="0" fontId="52" fillId="0" borderId="43" xfId="0" applyFont="1" applyBorder="1" applyAlignment="1">
      <alignment wrapText="1"/>
    </xf>
    <xf numFmtId="0" fontId="70" fillId="0" borderId="0" xfId="0" applyFont="1"/>
    <xf numFmtId="42" fontId="0" fillId="0" borderId="0" xfId="0" applyNumberFormat="1"/>
    <xf numFmtId="0" fontId="48" fillId="0" borderId="0" xfId="0" applyFont="1" applyAlignment="1">
      <alignment vertical="center" wrapText="1"/>
    </xf>
    <xf numFmtId="0" fontId="48" fillId="0" borderId="3" xfId="0" applyFont="1" applyBorder="1" applyAlignment="1">
      <alignment vertical="center" wrapText="1"/>
    </xf>
    <xf numFmtId="166" fontId="42" fillId="0" borderId="0" xfId="0" applyNumberFormat="1" applyFont="1"/>
    <xf numFmtId="10" fontId="48" fillId="7" borderId="398" xfId="0" applyNumberFormat="1" applyFont="1" applyFill="1" applyBorder="1" applyProtection="1">
      <protection locked="0"/>
    </xf>
    <xf numFmtId="0" fontId="48" fillId="0" borderId="0" xfId="0" applyFont="1" applyAlignment="1">
      <alignment vertical="center"/>
    </xf>
    <xf numFmtId="0" fontId="50" fillId="0" borderId="441" xfId="0" applyFont="1" applyBorder="1"/>
    <xf numFmtId="0" fontId="48" fillId="0" borderId="441" xfId="0" applyFont="1" applyBorder="1"/>
    <xf numFmtId="14" fontId="3" fillId="0" borderId="234" xfId="0" applyNumberFormat="1" applyFont="1" applyBorder="1" applyAlignment="1" applyProtection="1">
      <alignment horizontal="center"/>
      <protection locked="0"/>
    </xf>
    <xf numFmtId="0" fontId="0" fillId="6" borderId="142" xfId="0" applyFill="1" applyBorder="1" applyAlignment="1">
      <alignment horizontal="center"/>
    </xf>
    <xf numFmtId="0" fontId="0" fillId="6" borderId="220" xfId="0" applyFill="1" applyBorder="1" applyAlignment="1">
      <alignment horizontal="center"/>
    </xf>
    <xf numFmtId="0" fontId="3" fillId="6" borderId="267" xfId="0" applyFont="1" applyFill="1" applyBorder="1" applyAlignment="1">
      <alignment horizontal="center"/>
    </xf>
    <xf numFmtId="0" fontId="1" fillId="6" borderId="267" xfId="0" applyFont="1" applyFill="1" applyBorder="1" applyAlignment="1">
      <alignment horizontal="center"/>
    </xf>
    <xf numFmtId="0" fontId="1" fillId="6" borderId="275" xfId="0" applyFont="1" applyFill="1" applyBorder="1" applyAlignment="1">
      <alignment horizontal="center"/>
    </xf>
    <xf numFmtId="0" fontId="2" fillId="15" borderId="222" xfId="0" applyFont="1" applyFill="1" applyBorder="1"/>
    <xf numFmtId="0" fontId="12" fillId="0" borderId="372" xfId="0" applyFont="1" applyBorder="1" applyAlignment="1" applyProtection="1">
      <alignment horizontal="left"/>
      <protection locked="0"/>
    </xf>
    <xf numFmtId="0" fontId="0" fillId="0" borderId="372" xfId="0" applyBorder="1" applyAlignment="1" applyProtection="1">
      <alignment horizontal="left"/>
      <protection locked="0"/>
    </xf>
    <xf numFmtId="0" fontId="12" fillId="0" borderId="317" xfId="0" applyFont="1" applyBorder="1" applyAlignment="1" applyProtection="1">
      <alignment horizontal="left"/>
      <protection locked="0"/>
    </xf>
    <xf numFmtId="0" fontId="3" fillId="0" borderId="278" xfId="0" applyFont="1" applyBorder="1" applyAlignment="1" applyProtection="1">
      <alignment horizontal="center"/>
      <protection locked="0"/>
    </xf>
    <xf numFmtId="14" fontId="3" fillId="0" borderId="460" xfId="0" applyNumberFormat="1" applyFont="1" applyBorder="1" applyAlignment="1" applyProtection="1">
      <alignment horizontal="center"/>
      <protection locked="0"/>
    </xf>
    <xf numFmtId="0" fontId="13" fillId="0" borderId="364" xfId="0" applyFont="1" applyBorder="1" applyAlignment="1" applyProtection="1">
      <alignment horizontal="center"/>
      <protection locked="0"/>
    </xf>
    <xf numFmtId="0" fontId="13" fillId="0" borderId="365" xfId="0" applyFont="1" applyBorder="1" applyAlignment="1" applyProtection="1">
      <alignment horizontal="center"/>
      <protection locked="0"/>
    </xf>
    <xf numFmtId="0" fontId="0" fillId="0" borderId="364" xfId="0" applyBorder="1" applyAlignment="1" applyProtection="1">
      <alignment horizontal="center"/>
      <protection locked="0"/>
    </xf>
    <xf numFmtId="0" fontId="0" fillId="0" borderId="307" xfId="0" applyBorder="1" applyAlignment="1" applyProtection="1">
      <alignment horizontal="center"/>
      <protection locked="0"/>
    </xf>
    <xf numFmtId="0" fontId="0" fillId="0" borderId="365" xfId="0" applyBorder="1" applyAlignment="1" applyProtection="1">
      <alignment horizontal="center"/>
      <protection locked="0"/>
    </xf>
    <xf numFmtId="0" fontId="0" fillId="0" borderId="472" xfId="0" applyBorder="1" applyAlignment="1" applyProtection="1">
      <alignment horizontal="center"/>
      <protection locked="0"/>
    </xf>
    <xf numFmtId="0" fontId="0" fillId="0" borderId="343" xfId="0" applyBorder="1" applyAlignment="1" applyProtection="1">
      <alignment horizontal="center"/>
      <protection locked="0"/>
    </xf>
    <xf numFmtId="0" fontId="0" fillId="0" borderId="413" xfId="0" applyBorder="1" applyAlignment="1" applyProtection="1">
      <alignment horizontal="center"/>
      <protection locked="0"/>
    </xf>
    <xf numFmtId="0" fontId="0" fillId="0" borderId="473" xfId="0" applyBorder="1" applyAlignment="1" applyProtection="1">
      <alignment horizontal="center"/>
      <protection locked="0"/>
    </xf>
    <xf numFmtId="0" fontId="13" fillId="0" borderId="231" xfId="0" applyFont="1" applyBorder="1" applyAlignment="1" applyProtection="1">
      <alignment horizontal="center"/>
      <protection locked="0"/>
    </xf>
    <xf numFmtId="0" fontId="0" fillId="0" borderId="231" xfId="0" applyBorder="1" applyAlignment="1" applyProtection="1">
      <alignment horizontal="center"/>
      <protection locked="0"/>
    </xf>
    <xf numFmtId="0" fontId="0" fillId="0" borderId="474" xfId="0" applyBorder="1" applyAlignment="1" applyProtection="1">
      <alignment horizontal="center"/>
      <protection locked="0"/>
    </xf>
    <xf numFmtId="0" fontId="0" fillId="6" borderId="140" xfId="0" applyFill="1" applyBorder="1" applyAlignment="1">
      <alignment horizontal="center"/>
    </xf>
    <xf numFmtId="0" fontId="13" fillId="0" borderId="306" xfId="0" applyFont="1" applyBorder="1" applyAlignment="1" applyProtection="1">
      <alignment horizontal="center"/>
      <protection locked="0"/>
    </xf>
    <xf numFmtId="0" fontId="0" fillId="0" borderId="306" xfId="0" applyBorder="1" applyAlignment="1" applyProtection="1">
      <alignment horizontal="center"/>
      <protection locked="0"/>
    </xf>
    <xf numFmtId="0" fontId="0" fillId="0" borderId="416" xfId="0" applyBorder="1" applyAlignment="1" applyProtection="1">
      <alignment horizontal="center"/>
      <protection locked="0"/>
    </xf>
    <xf numFmtId="0" fontId="5" fillId="6" borderId="96" xfId="0" applyFont="1" applyFill="1" applyBorder="1" applyAlignment="1">
      <alignment horizontal="center"/>
    </xf>
    <xf numFmtId="0" fontId="13" fillId="0" borderId="475" xfId="0" applyFont="1" applyBorder="1" applyAlignment="1" applyProtection="1">
      <alignment horizontal="center"/>
      <protection locked="0"/>
    </xf>
    <xf numFmtId="0" fontId="13" fillId="0" borderId="304" xfId="0" applyFont="1" applyBorder="1" applyAlignment="1" applyProtection="1">
      <alignment horizontal="center"/>
      <protection locked="0"/>
    </xf>
    <xf numFmtId="0" fontId="13" fillId="0" borderId="386" xfId="0" applyFont="1" applyBorder="1" applyAlignment="1" applyProtection="1">
      <alignment horizontal="center"/>
      <protection locked="0"/>
    </xf>
    <xf numFmtId="0" fontId="13" fillId="0" borderId="303" xfId="0" applyFont="1" applyBorder="1" applyAlignment="1" applyProtection="1">
      <alignment horizontal="center"/>
      <protection locked="0"/>
    </xf>
    <xf numFmtId="0" fontId="13" fillId="0" borderId="476" xfId="0" applyFont="1" applyBorder="1" applyAlignment="1" applyProtection="1">
      <alignment horizontal="center"/>
      <protection locked="0"/>
    </xf>
    <xf numFmtId="0" fontId="3" fillId="6" borderId="452" xfId="0" applyFont="1" applyFill="1" applyBorder="1" applyAlignment="1">
      <alignment horizontal="center"/>
    </xf>
    <xf numFmtId="0" fontId="3" fillId="0" borderId="202" xfId="0" applyFont="1" applyBorder="1"/>
    <xf numFmtId="0" fontId="3" fillId="0" borderId="204" xfId="0" applyFont="1" applyBorder="1"/>
    <xf numFmtId="0" fontId="3" fillId="0" borderId="435" xfId="0" applyFont="1" applyBorder="1"/>
    <xf numFmtId="0" fontId="3" fillId="0" borderId="3" xfId="0" applyFont="1" applyBorder="1"/>
    <xf numFmtId="0" fontId="0" fillId="0" borderId="435" xfId="0" applyBorder="1"/>
    <xf numFmtId="9" fontId="17" fillId="0" borderId="204" xfId="0" applyNumberFormat="1" applyFont="1" applyBorder="1" applyAlignment="1">
      <alignment vertical="center" wrapText="1"/>
    </xf>
    <xf numFmtId="0" fontId="3" fillId="0" borderId="11" xfId="0" applyFont="1" applyBorder="1"/>
    <xf numFmtId="0" fontId="3" fillId="0" borderId="213" xfId="0" applyFont="1" applyBorder="1"/>
    <xf numFmtId="0" fontId="13" fillId="28" borderId="0" xfId="0" applyFont="1" applyFill="1"/>
    <xf numFmtId="42" fontId="13" fillId="0" borderId="314" xfId="0" applyNumberFormat="1" applyFont="1" applyBorder="1" applyAlignment="1" applyProtection="1">
      <alignment horizontal="right"/>
      <protection locked="0"/>
    </xf>
    <xf numFmtId="42" fontId="14" fillId="6" borderId="220" xfId="0" applyNumberFormat="1" applyFont="1" applyFill="1" applyBorder="1" applyAlignment="1">
      <alignment horizontal="right"/>
    </xf>
    <xf numFmtId="0" fontId="39" fillId="6" borderId="481" xfId="0" applyFont="1" applyFill="1" applyBorder="1" applyAlignment="1">
      <alignment horizontal="center" vertical="center" wrapText="1"/>
    </xf>
    <xf numFmtId="0" fontId="39" fillId="6" borderId="482" xfId="0" applyFont="1" applyFill="1" applyBorder="1" applyAlignment="1">
      <alignment horizontal="center" vertical="center" wrapText="1"/>
    </xf>
    <xf numFmtId="166" fontId="39" fillId="6" borderId="481" xfId="0" applyNumberFormat="1" applyFont="1" applyFill="1" applyBorder="1" applyAlignment="1">
      <alignment horizontal="center" wrapText="1"/>
    </xf>
    <xf numFmtId="166" fontId="39" fillId="6" borderId="482" xfId="0" applyNumberFormat="1" applyFont="1" applyFill="1" applyBorder="1" applyAlignment="1">
      <alignment horizontal="center" wrapText="1"/>
    </xf>
    <xf numFmtId="0" fontId="37" fillId="0" borderId="483" xfId="0" applyFont="1" applyBorder="1" applyAlignment="1">
      <alignment vertical="center"/>
    </xf>
    <xf numFmtId="0" fontId="0" fillId="0" borderId="480" xfId="0" applyBorder="1"/>
    <xf numFmtId="0" fontId="37" fillId="0" borderId="483" xfId="0" applyFont="1" applyBorder="1" applyAlignment="1">
      <alignment horizontal="left" vertical="center"/>
    </xf>
    <xf numFmtId="0" fontId="58" fillId="0" borderId="0" xfId="0" applyFont="1" applyAlignment="1">
      <alignment vertical="center"/>
    </xf>
    <xf numFmtId="0" fontId="37" fillId="0" borderId="486" xfId="0" applyFont="1" applyBorder="1" applyAlignment="1">
      <alignment vertical="center"/>
    </xf>
    <xf numFmtId="0" fontId="0" fillId="0" borderId="487" xfId="0" applyBorder="1"/>
    <xf numFmtId="0" fontId="59" fillId="0" borderId="0" xfId="0" applyFont="1" applyAlignment="1">
      <alignment horizontal="left" vertical="center"/>
    </xf>
    <xf numFmtId="0" fontId="38" fillId="0" borderId="0" xfId="0" applyFont="1"/>
    <xf numFmtId="0" fontId="38" fillId="0" borderId="158" xfId="0" applyFont="1" applyBorder="1"/>
    <xf numFmtId="0" fontId="38" fillId="0" borderId="0" xfId="0" applyFont="1" applyProtection="1">
      <protection locked="0"/>
    </xf>
    <xf numFmtId="44" fontId="0" fillId="0" borderId="0" xfId="1" applyFont="1" applyFill="1" applyProtection="1">
      <protection locked="0"/>
    </xf>
    <xf numFmtId="6" fontId="37" fillId="8" borderId="11" xfId="0" applyNumberFormat="1" applyFont="1" applyFill="1" applyBorder="1" applyAlignment="1">
      <alignment horizontal="right" vertical="center"/>
    </xf>
    <xf numFmtId="6" fontId="37" fillId="8" borderId="441" xfId="0" applyNumberFormat="1" applyFont="1" applyFill="1" applyBorder="1" applyAlignment="1">
      <alignment horizontal="right" vertical="center"/>
    </xf>
    <xf numFmtId="6" fontId="37" fillId="8" borderId="213" xfId="0" applyNumberFormat="1" applyFont="1" applyFill="1" applyBorder="1" applyAlignment="1">
      <alignment horizontal="right" vertical="center"/>
    </xf>
    <xf numFmtId="166" fontId="13" fillId="0" borderId="385" xfId="0" applyNumberFormat="1" applyFont="1" applyBorder="1" applyProtection="1">
      <protection locked="0"/>
    </xf>
    <xf numFmtId="14" fontId="13" fillId="0" borderId="461" xfId="0" applyNumberFormat="1" applyFont="1" applyBorder="1" applyProtection="1">
      <protection locked="0"/>
    </xf>
    <xf numFmtId="14" fontId="13" fillId="0" borderId="500" xfId="0" applyNumberFormat="1" applyFont="1" applyBorder="1" applyProtection="1">
      <protection locked="0"/>
    </xf>
    <xf numFmtId="166" fontId="13" fillId="0" borderId="501" xfId="0" applyNumberFormat="1" applyFont="1" applyBorder="1" applyAlignment="1" applyProtection="1">
      <alignment wrapText="1"/>
      <protection locked="0"/>
    </xf>
    <xf numFmtId="166" fontId="13" fillId="0" borderId="502" xfId="0" applyNumberFormat="1" applyFont="1" applyBorder="1" applyAlignment="1" applyProtection="1">
      <alignment wrapText="1"/>
      <protection locked="0"/>
    </xf>
    <xf numFmtId="0" fontId="13" fillId="0" borderId="503" xfId="0" applyFont="1" applyBorder="1" applyProtection="1">
      <protection locked="0"/>
    </xf>
    <xf numFmtId="170" fontId="13" fillId="0" borderId="504" xfId="0" applyNumberFormat="1" applyFont="1" applyBorder="1" applyProtection="1">
      <protection locked="0"/>
    </xf>
    <xf numFmtId="0" fontId="13" fillId="0" borderId="505" xfId="0" applyFont="1" applyBorder="1" applyProtection="1">
      <protection locked="0"/>
    </xf>
    <xf numFmtId="42" fontId="20" fillId="6" borderId="226" xfId="0" applyNumberFormat="1" applyFont="1" applyFill="1" applyBorder="1" applyAlignment="1">
      <alignment vertical="center"/>
    </xf>
    <xf numFmtId="0" fontId="12" fillId="6" borderId="385" xfId="0" applyFont="1" applyFill="1" applyBorder="1" applyAlignment="1">
      <alignment horizontal="left"/>
    </xf>
    <xf numFmtId="0" fontId="12" fillId="6" borderId="230" xfId="0" applyFont="1" applyFill="1" applyBorder="1" applyAlignment="1">
      <alignment horizontal="left"/>
    </xf>
    <xf numFmtId="0" fontId="0" fillId="6" borderId="230" xfId="0" applyFill="1" applyBorder="1" applyAlignment="1">
      <alignment horizontal="left"/>
    </xf>
    <xf numFmtId="0" fontId="0" fillId="6" borderId="235" xfId="0" applyFill="1" applyBorder="1" applyAlignment="1">
      <alignment horizontal="left"/>
    </xf>
    <xf numFmtId="42" fontId="7" fillId="0" borderId="510" xfId="0" applyNumberFormat="1" applyFont="1" applyBorder="1" applyProtection="1">
      <protection locked="0"/>
    </xf>
    <xf numFmtId="42" fontId="5" fillId="23" borderId="508" xfId="0" applyNumberFormat="1" applyFont="1" applyFill="1" applyBorder="1" applyAlignment="1">
      <alignment vertical="center"/>
    </xf>
    <xf numFmtId="42" fontId="7" fillId="8" borderId="266" xfId="0" applyNumberFormat="1" applyFont="1" applyFill="1" applyBorder="1" applyProtection="1">
      <protection locked="0"/>
    </xf>
    <xf numFmtId="42" fontId="7" fillId="8" borderId="257" xfId="0" applyNumberFormat="1" applyFont="1" applyFill="1" applyBorder="1" applyProtection="1">
      <protection locked="0"/>
    </xf>
    <xf numFmtId="0" fontId="17" fillId="29" borderId="0" xfId="0" applyFont="1" applyFill="1" applyAlignment="1">
      <alignment vertical="center"/>
    </xf>
    <xf numFmtId="0" fontId="13" fillId="29" borderId="0" xfId="0" applyFont="1" applyFill="1"/>
    <xf numFmtId="0" fontId="13" fillId="0" borderId="25" xfId="0" applyFont="1" applyBorder="1" applyAlignment="1">
      <alignment horizontal="right" vertical="center"/>
    </xf>
    <xf numFmtId="0" fontId="13" fillId="0" borderId="6" xfId="0" applyFont="1" applyBorder="1" applyAlignment="1" applyProtection="1">
      <alignment horizontal="left"/>
      <protection locked="0"/>
    </xf>
    <xf numFmtId="0" fontId="13" fillId="0" borderId="6" xfId="0" applyFont="1" applyBorder="1" applyProtection="1">
      <protection locked="0"/>
    </xf>
    <xf numFmtId="3" fontId="12" fillId="0" borderId="0" xfId="0" applyNumberFormat="1" applyFont="1" applyAlignment="1">
      <alignment horizontal="left"/>
    </xf>
    <xf numFmtId="0" fontId="14" fillId="0" borderId="0" xfId="0" applyFont="1" applyAlignment="1">
      <alignment horizontal="center" vertical="center" wrapText="1"/>
    </xf>
    <xf numFmtId="0" fontId="34" fillId="0" borderId="0" xfId="0" applyFont="1" applyAlignment="1">
      <alignment horizontal="right" vertical="center"/>
    </xf>
    <xf numFmtId="0" fontId="34" fillId="0" borderId="3" xfId="0" applyFont="1" applyBorder="1" applyAlignment="1">
      <alignment horizontal="right" vertical="center"/>
    </xf>
    <xf numFmtId="0" fontId="13" fillId="0" borderId="218" xfId="0" applyFont="1" applyBorder="1" applyProtection="1">
      <protection locked="0"/>
    </xf>
    <xf numFmtId="0" fontId="13" fillId="0" borderId="50" xfId="0" applyFont="1" applyBorder="1" applyProtection="1">
      <protection locked="0"/>
    </xf>
    <xf numFmtId="0" fontId="13" fillId="0" borderId="27" xfId="0" applyFont="1" applyBorder="1" applyProtection="1">
      <protection locked="0"/>
    </xf>
    <xf numFmtId="0" fontId="21" fillId="5" borderId="499" xfId="0" applyFont="1" applyFill="1" applyBorder="1" applyProtection="1">
      <protection locked="0"/>
    </xf>
    <xf numFmtId="0" fontId="21" fillId="5" borderId="506" xfId="0" applyFont="1" applyFill="1" applyBorder="1" applyProtection="1">
      <protection locked="0"/>
    </xf>
    <xf numFmtId="0" fontId="13" fillId="0" borderId="506" xfId="0" applyFont="1" applyBorder="1" applyProtection="1">
      <protection locked="0"/>
    </xf>
    <xf numFmtId="0" fontId="0" fillId="5" borderId="507" xfId="0" applyFill="1" applyBorder="1" applyProtection="1">
      <protection locked="0"/>
    </xf>
    <xf numFmtId="0" fontId="0" fillId="5" borderId="235" xfId="0" applyFill="1" applyBorder="1" applyProtection="1">
      <protection locked="0"/>
    </xf>
    <xf numFmtId="0" fontId="0" fillId="5" borderId="274" xfId="0" applyFill="1" applyBorder="1" applyProtection="1">
      <protection locked="0"/>
    </xf>
    <xf numFmtId="0" fontId="13" fillId="0" borderId="274" xfId="0" applyFont="1" applyBorder="1" applyProtection="1">
      <protection locked="0"/>
    </xf>
    <xf numFmtId="0" fontId="0" fillId="5" borderId="424" xfId="0" applyFill="1" applyBorder="1" applyProtection="1">
      <protection locked="0"/>
    </xf>
    <xf numFmtId="0" fontId="0" fillId="5" borderId="230" xfId="0" applyFill="1" applyBorder="1" applyProtection="1">
      <protection locked="0"/>
    </xf>
    <xf numFmtId="0" fontId="0" fillId="5" borderId="257" xfId="0" applyFill="1" applyBorder="1" applyProtection="1">
      <protection locked="0"/>
    </xf>
    <xf numFmtId="0" fontId="0" fillId="5" borderId="259" xfId="0" applyFill="1" applyBorder="1" applyProtection="1">
      <protection locked="0"/>
    </xf>
    <xf numFmtId="10" fontId="48" fillId="7" borderId="394" xfId="0" applyNumberFormat="1" applyFont="1" applyFill="1" applyBorder="1" applyProtection="1">
      <protection locked="0"/>
    </xf>
    <xf numFmtId="167" fontId="0" fillId="0" borderId="0" xfId="0" applyNumberFormat="1" applyProtection="1">
      <protection locked="0"/>
    </xf>
    <xf numFmtId="42" fontId="39" fillId="6" borderId="181" xfId="0" applyNumberFormat="1" applyFont="1" applyFill="1" applyBorder="1" applyAlignment="1">
      <alignment vertical="center"/>
    </xf>
    <xf numFmtId="42" fontId="39" fillId="6" borderId="182" xfId="0" applyNumberFormat="1" applyFont="1" applyFill="1" applyBorder="1" applyAlignment="1">
      <alignment vertical="center"/>
    </xf>
    <xf numFmtId="42" fontId="39" fillId="6" borderId="143" xfId="0" applyNumberFormat="1" applyFont="1" applyFill="1" applyBorder="1" applyAlignment="1">
      <alignment vertical="center"/>
    </xf>
    <xf numFmtId="42" fontId="37" fillId="6" borderId="342" xfId="0" applyNumberFormat="1" applyFont="1" applyFill="1" applyBorder="1" applyAlignment="1">
      <alignment horizontal="right" vertical="center"/>
    </xf>
    <xf numFmtId="42" fontId="37" fillId="6" borderId="343" xfId="0" applyNumberFormat="1" applyFont="1" applyFill="1" applyBorder="1" applyAlignment="1">
      <alignment horizontal="right" vertical="center"/>
    </xf>
    <xf numFmtId="42" fontId="37" fillId="6" borderId="338" xfId="0" applyNumberFormat="1" applyFont="1" applyFill="1" applyBorder="1" applyAlignment="1">
      <alignment horizontal="right" vertical="center"/>
    </xf>
    <xf numFmtId="42" fontId="37" fillId="0" borderId="324" xfId="0" applyNumberFormat="1" applyFont="1" applyBorder="1" applyAlignment="1" applyProtection="1">
      <alignment horizontal="right" vertical="center"/>
      <protection locked="0"/>
    </xf>
    <xf numFmtId="42" fontId="37" fillId="0" borderId="325" xfId="0" applyNumberFormat="1" applyFont="1" applyBorder="1" applyAlignment="1" applyProtection="1">
      <alignment horizontal="right" vertical="center"/>
      <protection locked="0"/>
    </xf>
    <xf numFmtId="42" fontId="37" fillId="0" borderId="326" xfId="0" applyNumberFormat="1" applyFont="1" applyBorder="1" applyAlignment="1" applyProtection="1">
      <alignment vertical="center"/>
      <protection locked="0"/>
    </xf>
    <xf numFmtId="42" fontId="37" fillId="0" borderId="329" xfId="0" applyNumberFormat="1" applyFont="1" applyBorder="1" applyAlignment="1" applyProtection="1">
      <alignment horizontal="right" vertical="center"/>
      <protection locked="0"/>
    </xf>
    <xf numFmtId="42" fontId="37" fillId="0" borderId="330" xfId="0" applyNumberFormat="1" applyFont="1" applyBorder="1" applyAlignment="1" applyProtection="1">
      <alignment horizontal="right" vertical="center"/>
      <protection locked="0"/>
    </xf>
    <xf numFmtId="42" fontId="37" fillId="0" borderId="308" xfId="0" applyNumberFormat="1" applyFont="1" applyBorder="1" applyAlignment="1" applyProtection="1">
      <alignment vertical="center"/>
      <protection locked="0"/>
    </xf>
    <xf numFmtId="42" fontId="37" fillId="0" borderId="336" xfId="0" applyNumberFormat="1" applyFont="1" applyBorder="1" applyAlignment="1" applyProtection="1">
      <alignment horizontal="right" vertical="center"/>
      <protection locked="0"/>
    </xf>
    <xf numFmtId="42" fontId="37" fillId="0" borderId="337" xfId="0" applyNumberFormat="1" applyFont="1" applyBorder="1" applyAlignment="1" applyProtection="1">
      <alignment horizontal="right" vertical="center"/>
      <protection locked="0"/>
    </xf>
    <xf numFmtId="42" fontId="37" fillId="0" borderId="338" xfId="0" applyNumberFormat="1" applyFont="1" applyBorder="1" applyAlignment="1" applyProtection="1">
      <alignment vertical="center"/>
      <protection locked="0"/>
    </xf>
    <xf numFmtId="42" fontId="37" fillId="6" borderId="362" xfId="0" applyNumberFormat="1" applyFont="1" applyFill="1" applyBorder="1" applyAlignment="1">
      <alignment horizontal="right" vertical="center"/>
    </xf>
    <xf numFmtId="42" fontId="37" fillId="0" borderId="350" xfId="0" applyNumberFormat="1" applyFont="1" applyBorder="1" applyAlignment="1" applyProtection="1">
      <alignment vertical="center"/>
      <protection locked="0"/>
    </xf>
    <xf numFmtId="42" fontId="37" fillId="0" borderId="351" xfId="0" applyNumberFormat="1" applyFont="1" applyBorder="1" applyAlignment="1" applyProtection="1">
      <alignment vertical="center"/>
      <protection locked="0"/>
    </xf>
    <xf numFmtId="42" fontId="37" fillId="6" borderId="416" xfId="0" applyNumberFormat="1" applyFont="1" applyFill="1" applyBorder="1" applyAlignment="1">
      <alignment horizontal="right" vertical="center"/>
    </xf>
    <xf numFmtId="42" fontId="37" fillId="0" borderId="462" xfId="0" applyNumberFormat="1" applyFont="1" applyBorder="1" applyAlignment="1" applyProtection="1">
      <alignment vertical="center"/>
      <protection locked="0"/>
    </xf>
    <xf numFmtId="42" fontId="37" fillId="0" borderId="463" xfId="0" applyNumberFormat="1" applyFont="1" applyBorder="1" applyAlignment="1" applyProtection="1">
      <alignment vertical="center"/>
      <protection locked="0"/>
    </xf>
    <xf numFmtId="42" fontId="56" fillId="6" borderId="496" xfId="0" applyNumberFormat="1" applyFont="1" applyFill="1" applyBorder="1" applyAlignment="1">
      <alignment horizontal="right" vertical="center"/>
    </xf>
    <xf numFmtId="42" fontId="37" fillId="6" borderId="493" xfId="0" applyNumberFormat="1" applyFont="1" applyFill="1" applyBorder="1" applyAlignment="1">
      <alignment horizontal="right" vertical="center"/>
    </xf>
    <xf numFmtId="42" fontId="37" fillId="0" borderId="494" xfId="0" applyNumberFormat="1" applyFont="1" applyBorder="1" applyAlignment="1" applyProtection="1">
      <alignment vertical="center"/>
      <protection locked="0"/>
    </xf>
    <xf numFmtId="42" fontId="37" fillId="0" borderId="495" xfId="0" applyNumberFormat="1" applyFont="1" applyBorder="1" applyAlignment="1" applyProtection="1">
      <alignment vertical="center"/>
      <protection locked="0"/>
    </xf>
    <xf numFmtId="42" fontId="39" fillId="6" borderId="241" xfId="0" applyNumberFormat="1" applyFont="1" applyFill="1" applyBorder="1" applyAlignment="1">
      <alignment vertical="center"/>
    </xf>
    <xf numFmtId="42" fontId="37" fillId="6" borderId="349" xfId="0" applyNumberFormat="1" applyFont="1" applyFill="1" applyBorder="1" applyAlignment="1">
      <alignment vertical="center"/>
    </xf>
    <xf numFmtId="42" fontId="39" fillId="6" borderId="238" xfId="0" applyNumberFormat="1" applyFont="1" applyFill="1" applyBorder="1" applyAlignment="1">
      <alignment vertical="center"/>
    </xf>
    <xf numFmtId="42" fontId="37" fillId="6" borderId="352" xfId="0" applyNumberFormat="1" applyFont="1" applyFill="1" applyBorder="1" applyAlignment="1">
      <alignment vertical="center"/>
    </xf>
    <xf numFmtId="42" fontId="37" fillId="0" borderId="353" xfId="0" applyNumberFormat="1" applyFont="1" applyBorder="1" applyAlignment="1" applyProtection="1">
      <alignment vertical="center"/>
      <protection locked="0"/>
    </xf>
    <xf numFmtId="42" fontId="37" fillId="0" borderId="354" xfId="0" applyNumberFormat="1" applyFont="1" applyBorder="1" applyAlignment="1" applyProtection="1">
      <alignment vertical="center"/>
      <protection locked="0"/>
    </xf>
    <xf numFmtId="42" fontId="37" fillId="0" borderId="352" xfId="0" applyNumberFormat="1" applyFont="1" applyBorder="1" applyAlignment="1" applyProtection="1">
      <alignment vertical="center"/>
      <protection locked="0"/>
    </xf>
    <xf numFmtId="42" fontId="39" fillId="6" borderId="355" xfId="0" applyNumberFormat="1" applyFont="1" applyFill="1" applyBorder="1" applyAlignment="1">
      <alignment vertical="center"/>
    </xf>
    <xf numFmtId="42" fontId="37" fillId="0" borderId="356" xfId="0" applyNumberFormat="1" applyFont="1" applyBorder="1" applyAlignment="1" applyProtection="1">
      <alignment vertical="center"/>
      <protection locked="0"/>
    </xf>
    <xf numFmtId="42" fontId="37" fillId="0" borderId="357" xfId="0" applyNumberFormat="1" applyFont="1" applyBorder="1" applyAlignment="1" applyProtection="1">
      <alignment vertical="center"/>
      <protection locked="0"/>
    </xf>
    <xf numFmtId="42" fontId="37" fillId="0" borderId="358" xfId="0" applyNumberFormat="1" applyFont="1" applyBorder="1" applyAlignment="1" applyProtection="1">
      <alignment vertical="center"/>
      <protection locked="0"/>
    </xf>
    <xf numFmtId="42" fontId="39" fillId="6" borderId="195" xfId="0" applyNumberFormat="1" applyFont="1" applyFill="1" applyBorder="1" applyAlignment="1">
      <alignment vertical="center"/>
    </xf>
    <xf numFmtId="42" fontId="37" fillId="6" borderId="190" xfId="0" applyNumberFormat="1" applyFont="1" applyFill="1" applyBorder="1" applyAlignment="1">
      <alignment horizontal="right" vertical="center"/>
    </xf>
    <xf numFmtId="42" fontId="37" fillId="6" borderId="191" xfId="0" applyNumberFormat="1" applyFont="1" applyFill="1" applyBorder="1" applyAlignment="1">
      <alignment horizontal="right" vertical="center"/>
    </xf>
    <xf numFmtId="42" fontId="37" fillId="6" borderId="192" xfId="0" applyNumberFormat="1" applyFont="1" applyFill="1" applyBorder="1" applyAlignment="1">
      <alignment horizontal="right" vertical="center"/>
    </xf>
    <xf numFmtId="42" fontId="37" fillId="6" borderId="181" xfId="0" applyNumberFormat="1" applyFont="1" applyFill="1" applyBorder="1" applyAlignment="1">
      <alignment horizontal="right" vertical="center"/>
    </xf>
    <xf numFmtId="42" fontId="37" fillId="6" borderId="182" xfId="0" applyNumberFormat="1" applyFont="1" applyFill="1" applyBorder="1" applyAlignment="1">
      <alignment horizontal="right" vertical="center"/>
    </xf>
    <xf numFmtId="42" fontId="37" fillId="6" borderId="143" xfId="0" applyNumberFormat="1" applyFont="1" applyFill="1" applyBorder="1" applyAlignment="1">
      <alignment horizontal="right" vertical="center"/>
    </xf>
    <xf numFmtId="42" fontId="37" fillId="0" borderId="314" xfId="0" applyNumberFormat="1" applyFont="1" applyBorder="1" applyAlignment="1" applyProtection="1">
      <alignment horizontal="right" vertical="center"/>
      <protection locked="0"/>
    </xf>
    <xf numFmtId="42" fontId="37" fillId="6" borderId="464" xfId="0" applyNumberFormat="1" applyFont="1" applyFill="1" applyBorder="1" applyAlignment="1">
      <alignment horizontal="right" vertical="center"/>
    </xf>
    <xf numFmtId="42" fontId="37" fillId="6" borderId="465" xfId="0" applyNumberFormat="1" applyFont="1" applyFill="1" applyBorder="1" applyAlignment="1">
      <alignment horizontal="right" vertical="center"/>
    </xf>
    <xf numFmtId="42" fontId="37" fillId="6" borderId="48" xfId="0" applyNumberFormat="1" applyFont="1" applyFill="1" applyBorder="1" applyAlignment="1">
      <alignment horizontal="right" vertical="center"/>
    </xf>
    <xf numFmtId="42" fontId="37" fillId="0" borderId="466" xfId="0" applyNumberFormat="1" applyFont="1" applyBorder="1" applyAlignment="1" applyProtection="1">
      <alignment horizontal="right" vertical="center"/>
      <protection locked="0"/>
    </xf>
    <xf numFmtId="42" fontId="37" fillId="0" borderId="467" xfId="0" applyNumberFormat="1" applyFont="1" applyBorder="1" applyAlignment="1" applyProtection="1">
      <alignment horizontal="right" vertical="center"/>
      <protection locked="0"/>
    </xf>
    <xf numFmtId="42" fontId="37" fillId="0" borderId="468" xfId="0" applyNumberFormat="1" applyFont="1" applyBorder="1" applyAlignment="1" applyProtection="1">
      <alignment horizontal="right" vertical="center"/>
      <protection locked="0"/>
    </xf>
    <xf numFmtId="42" fontId="37" fillId="6" borderId="178" xfId="0" applyNumberFormat="1" applyFont="1" applyFill="1" applyBorder="1" applyAlignment="1">
      <alignment horizontal="right" vertical="center"/>
    </xf>
    <xf numFmtId="42" fontId="37" fillId="6" borderId="179" xfId="0" applyNumberFormat="1" applyFont="1" applyFill="1" applyBorder="1" applyAlignment="1">
      <alignment horizontal="right" vertical="center"/>
    </xf>
    <xf numFmtId="42" fontId="37" fillId="6" borderId="180" xfId="0" applyNumberFormat="1" applyFont="1" applyFill="1" applyBorder="1" applyAlignment="1">
      <alignment horizontal="right" vertical="center"/>
    </xf>
    <xf numFmtId="42" fontId="37" fillId="6" borderId="339" xfId="0" applyNumberFormat="1" applyFont="1" applyFill="1" applyBorder="1" applyAlignment="1">
      <alignment horizontal="right" vertical="center"/>
    </xf>
    <xf numFmtId="42" fontId="37" fillId="6" borderId="340" xfId="0" applyNumberFormat="1" applyFont="1" applyFill="1" applyBorder="1" applyAlignment="1">
      <alignment horizontal="right" vertical="center"/>
    </xf>
    <xf numFmtId="42" fontId="37" fillId="6" borderId="341" xfId="0" applyNumberFormat="1" applyFont="1" applyFill="1" applyBorder="1" applyAlignment="1">
      <alignment horizontal="right" vertical="center"/>
    </xf>
    <xf numFmtId="42" fontId="37" fillId="0" borderId="256" xfId="0" applyNumberFormat="1" applyFont="1" applyBorder="1" applyAlignment="1" applyProtection="1">
      <alignment vertical="center"/>
      <protection locked="0"/>
    </xf>
    <xf numFmtId="42" fontId="37" fillId="0" borderId="259" xfId="0" applyNumberFormat="1" applyFont="1" applyBorder="1" applyAlignment="1" applyProtection="1">
      <alignment vertical="center"/>
      <protection locked="0"/>
    </xf>
    <xf numFmtId="42" fontId="37" fillId="0" borderId="344" xfId="0" applyNumberFormat="1" applyFont="1" applyBorder="1" applyAlignment="1" applyProtection="1">
      <alignment horizontal="right" vertical="center"/>
      <protection locked="0"/>
    </xf>
    <xf numFmtId="42" fontId="37" fillId="0" borderId="345" xfId="0" applyNumberFormat="1" applyFont="1" applyBorder="1" applyAlignment="1" applyProtection="1">
      <alignment horizontal="right" vertical="center"/>
      <protection locked="0"/>
    </xf>
    <xf numFmtId="42" fontId="37" fillId="0" borderId="321" xfId="0" applyNumberFormat="1" applyFont="1" applyBorder="1" applyAlignment="1" applyProtection="1">
      <alignment vertical="center"/>
      <protection locked="0"/>
    </xf>
    <xf numFmtId="42" fontId="37" fillId="6" borderId="169" xfId="0" applyNumberFormat="1" applyFont="1" applyFill="1" applyBorder="1" applyAlignment="1">
      <alignment horizontal="right" vertical="center"/>
    </xf>
    <xf numFmtId="42" fontId="37" fillId="6" borderId="170" xfId="0" applyNumberFormat="1" applyFont="1" applyFill="1" applyBorder="1" applyAlignment="1">
      <alignment horizontal="right" vertical="center"/>
    </xf>
    <xf numFmtId="42" fontId="37" fillId="6" borderId="189" xfId="0" applyNumberFormat="1" applyFont="1" applyFill="1" applyBorder="1" applyAlignment="1">
      <alignment horizontal="right" vertical="center"/>
    </xf>
    <xf numFmtId="42" fontId="37" fillId="6" borderId="346" xfId="1" applyNumberFormat="1" applyFont="1" applyFill="1" applyBorder="1" applyAlignment="1" applyProtection="1">
      <alignment horizontal="right" vertical="center"/>
    </xf>
    <xf numFmtId="42" fontId="37" fillId="6" borderId="263" xfId="1" applyNumberFormat="1" applyFont="1" applyFill="1" applyBorder="1" applyAlignment="1" applyProtection="1">
      <alignment horizontal="right" vertical="center"/>
    </xf>
    <xf numFmtId="42" fontId="37" fillId="6" borderId="256" xfId="1" applyNumberFormat="1" applyFont="1" applyFill="1" applyBorder="1" applyAlignment="1" applyProtection="1">
      <alignment horizontal="right" vertical="center"/>
    </xf>
    <xf numFmtId="42" fontId="37" fillId="6" borderId="347" xfId="0" applyNumberFormat="1" applyFont="1" applyFill="1" applyBorder="1"/>
    <xf numFmtId="42" fontId="37" fillId="6" borderId="277" xfId="0" applyNumberFormat="1" applyFont="1" applyFill="1" applyBorder="1"/>
    <xf numFmtId="42" fontId="37" fillId="6" borderId="348" xfId="0" applyNumberFormat="1" applyFont="1" applyFill="1" applyBorder="1"/>
    <xf numFmtId="42" fontId="37" fillId="6" borderId="303" xfId="0" applyNumberFormat="1" applyFont="1" applyFill="1" applyBorder="1" applyAlignment="1">
      <alignment horizontal="right" vertical="center"/>
    </xf>
    <xf numFmtId="42" fontId="37" fillId="0" borderId="304" xfId="0" applyNumberFormat="1" applyFont="1" applyBorder="1" applyAlignment="1" applyProtection="1">
      <alignment horizontal="right" vertical="center"/>
      <protection locked="0"/>
    </xf>
    <xf numFmtId="42" fontId="37" fillId="0" borderId="305" xfId="0" applyNumberFormat="1" applyFont="1" applyBorder="1" applyAlignment="1" applyProtection="1">
      <alignment horizontal="right" vertical="center"/>
      <protection locked="0"/>
    </xf>
    <xf numFmtId="42" fontId="37" fillId="6" borderId="306" xfId="0" applyNumberFormat="1" applyFont="1" applyFill="1" applyBorder="1" applyAlignment="1">
      <alignment vertical="center"/>
    </xf>
    <xf numFmtId="42" fontId="37" fillId="0" borderId="307" xfId="0" applyNumberFormat="1" applyFont="1" applyBorder="1" applyAlignment="1" applyProtection="1">
      <alignment horizontal="right" vertical="center"/>
      <protection locked="0"/>
    </xf>
    <xf numFmtId="42" fontId="37" fillId="0" borderId="308" xfId="0" applyNumberFormat="1" applyFont="1" applyBorder="1" applyAlignment="1" applyProtection="1">
      <alignment horizontal="right" vertical="center"/>
      <protection locked="0"/>
    </xf>
    <xf numFmtId="42" fontId="37" fillId="6" borderId="309" xfId="0" applyNumberFormat="1" applyFont="1" applyFill="1" applyBorder="1" applyAlignment="1">
      <alignment horizontal="right" vertical="center"/>
    </xf>
    <xf numFmtId="42" fontId="37" fillId="0" borderId="310" xfId="0" applyNumberFormat="1" applyFont="1" applyBorder="1" applyAlignment="1" applyProtection="1">
      <alignment horizontal="right" vertical="center"/>
      <protection locked="0"/>
    </xf>
    <xf numFmtId="42" fontId="37" fillId="0" borderId="311" xfId="0" applyNumberFormat="1" applyFont="1" applyBorder="1" applyAlignment="1" applyProtection="1">
      <alignment horizontal="right" vertical="center"/>
      <protection locked="0"/>
    </xf>
    <xf numFmtId="42" fontId="37" fillId="0" borderId="404" xfId="0" applyNumberFormat="1" applyFont="1" applyBorder="1" applyAlignment="1" applyProtection="1">
      <alignment horizontal="right" vertical="center"/>
      <protection locked="0"/>
    </xf>
    <xf numFmtId="42" fontId="37" fillId="0" borderId="312" xfId="0" applyNumberFormat="1" applyFont="1" applyBorder="1" applyAlignment="1" applyProtection="1">
      <alignment horizontal="right" vertical="center"/>
      <protection locked="0"/>
    </xf>
    <xf numFmtId="42" fontId="37" fillId="0" borderId="313" xfId="0" applyNumberFormat="1" applyFont="1" applyBorder="1" applyAlignment="1" applyProtection="1">
      <alignment horizontal="right" vertical="center"/>
      <protection locked="0"/>
    </xf>
    <xf numFmtId="42" fontId="37" fillId="0" borderId="405" xfId="0" applyNumberFormat="1" applyFont="1" applyBorder="1" applyAlignment="1" applyProtection="1">
      <alignment horizontal="right" vertical="center"/>
      <protection locked="0"/>
    </xf>
    <xf numFmtId="42" fontId="37" fillId="0" borderId="315" xfId="0" applyNumberFormat="1" applyFont="1" applyBorder="1" applyAlignment="1" applyProtection="1">
      <alignment horizontal="right" vertical="center"/>
      <protection locked="0"/>
    </xf>
    <xf numFmtId="42" fontId="37" fillId="0" borderId="316" xfId="0" applyNumberFormat="1" applyFont="1" applyBorder="1" applyAlignment="1" applyProtection="1">
      <alignment horizontal="right" vertical="center"/>
      <protection locked="0"/>
    </xf>
    <xf numFmtId="42" fontId="37" fillId="6" borderId="488" xfId="0" applyNumberFormat="1" applyFont="1" applyFill="1" applyBorder="1" applyAlignment="1">
      <alignment horizontal="right" vertical="center"/>
    </xf>
    <xf numFmtId="42" fontId="37" fillId="6" borderId="489" xfId="0" applyNumberFormat="1" applyFont="1" applyFill="1" applyBorder="1" applyAlignment="1">
      <alignment horizontal="right" vertical="center"/>
    </xf>
    <xf numFmtId="42" fontId="37" fillId="6" borderId="490" xfId="0" applyNumberFormat="1" applyFont="1" applyFill="1" applyBorder="1" applyAlignment="1">
      <alignment horizontal="right" vertical="center"/>
    </xf>
    <xf numFmtId="42" fontId="37" fillId="0" borderId="491" xfId="0" applyNumberFormat="1" applyFont="1" applyBorder="1" applyAlignment="1" applyProtection="1">
      <alignment vertical="center"/>
      <protection locked="0"/>
    </xf>
    <xf numFmtId="42" fontId="37" fillId="0" borderId="492" xfId="0" applyNumberFormat="1" applyFont="1" applyBorder="1" applyAlignment="1" applyProtection="1">
      <alignment vertical="center"/>
      <protection locked="0"/>
    </xf>
    <xf numFmtId="42" fontId="37" fillId="0" borderId="388" xfId="0" applyNumberFormat="1" applyFont="1" applyBorder="1" applyAlignment="1" applyProtection="1">
      <alignment vertical="center"/>
      <protection locked="0"/>
    </xf>
    <xf numFmtId="42" fontId="39" fillId="6" borderId="175" xfId="0" applyNumberFormat="1" applyFont="1" applyFill="1" applyBorder="1" applyAlignment="1">
      <alignment vertical="center"/>
    </xf>
    <xf numFmtId="42" fontId="39" fillId="6" borderId="176" xfId="0" applyNumberFormat="1" applyFont="1" applyFill="1" applyBorder="1" applyAlignment="1">
      <alignment vertical="center"/>
    </xf>
    <xf numFmtId="42" fontId="39" fillId="6" borderId="177" xfId="0" applyNumberFormat="1" applyFont="1" applyFill="1" applyBorder="1" applyAlignment="1">
      <alignment vertical="center"/>
    </xf>
    <xf numFmtId="42" fontId="57" fillId="6" borderId="317" xfId="0" applyNumberFormat="1" applyFont="1" applyFill="1" applyBorder="1" applyAlignment="1">
      <alignment vertical="center"/>
    </xf>
    <xf numFmtId="42" fontId="57" fillId="6" borderId="278" xfId="0" applyNumberFormat="1" applyFont="1" applyFill="1" applyBorder="1" applyAlignment="1">
      <alignment vertical="center"/>
    </xf>
    <xf numFmtId="42" fontId="57" fillId="6" borderId="318" xfId="0" applyNumberFormat="1" applyFont="1" applyFill="1" applyBorder="1" applyAlignment="1">
      <alignment vertical="center"/>
    </xf>
    <xf numFmtId="42" fontId="57" fillId="6" borderId="319" xfId="0" applyNumberFormat="1" applyFont="1" applyFill="1" applyBorder="1" applyAlignment="1">
      <alignment vertical="center"/>
    </xf>
    <xf numFmtId="42" fontId="57" fillId="6" borderId="320" xfId="0" applyNumberFormat="1" applyFont="1" applyFill="1" applyBorder="1" applyAlignment="1">
      <alignment vertical="center"/>
    </xf>
    <xf numFmtId="42" fontId="57" fillId="6" borderId="321" xfId="0" applyNumberFormat="1" applyFont="1" applyFill="1" applyBorder="1" applyAlignment="1">
      <alignment vertical="center"/>
    </xf>
    <xf numFmtId="42" fontId="39" fillId="6" borderId="166" xfId="0" applyNumberFormat="1" applyFont="1" applyFill="1" applyBorder="1" applyAlignment="1">
      <alignment vertical="center"/>
    </xf>
    <xf numFmtId="42" fontId="39" fillId="6" borderId="167" xfId="0" applyNumberFormat="1" applyFont="1" applyFill="1" applyBorder="1" applyAlignment="1">
      <alignment vertical="center"/>
    </xf>
    <xf numFmtId="42" fontId="39" fillId="6" borderId="168" xfId="0" applyNumberFormat="1" applyFont="1" applyFill="1" applyBorder="1" applyAlignment="1">
      <alignment vertical="center"/>
    </xf>
    <xf numFmtId="0" fontId="0" fillId="0" borderId="14" xfId="0" applyBorder="1"/>
    <xf numFmtId="0" fontId="0" fillId="0" borderId="20" xfId="0" applyBorder="1"/>
    <xf numFmtId="0" fontId="13" fillId="0" borderId="24" xfId="0" applyFont="1" applyBorder="1"/>
    <xf numFmtId="0" fontId="0" fillId="0" borderId="25" xfId="0" applyBorder="1"/>
    <xf numFmtId="9" fontId="13" fillId="0" borderId="0" xfId="0" applyNumberFormat="1" applyFont="1"/>
    <xf numFmtId="0" fontId="37" fillId="0" borderId="24" xfId="0" applyFont="1" applyBorder="1" applyAlignment="1">
      <alignment vertical="center"/>
    </xf>
    <xf numFmtId="165" fontId="37" fillId="0" borderId="0" xfId="0" applyNumberFormat="1" applyFont="1" applyAlignment="1">
      <alignment vertical="center"/>
    </xf>
    <xf numFmtId="0" fontId="13" fillId="0" borderId="15" xfId="0" applyFont="1" applyBorder="1"/>
    <xf numFmtId="0" fontId="39" fillId="0" borderId="6" xfId="0" applyFont="1" applyBorder="1" applyAlignment="1">
      <alignment horizontal="center" vertical="center"/>
    </xf>
    <xf numFmtId="5" fontId="39" fillId="0" borderId="6" xfId="0" applyNumberFormat="1" applyFont="1" applyBorder="1" applyAlignment="1">
      <alignment vertical="center"/>
    </xf>
    <xf numFmtId="6" fontId="39" fillId="0" borderId="6" xfId="0" applyNumberFormat="1" applyFont="1" applyBorder="1" applyAlignment="1">
      <alignment vertical="center"/>
    </xf>
    <xf numFmtId="0" fontId="0" fillId="0" borderId="21" xfId="0" applyBorder="1"/>
    <xf numFmtId="0" fontId="59" fillId="0" borderId="0" xfId="0" applyFont="1" applyAlignment="1">
      <alignment vertical="center"/>
    </xf>
    <xf numFmtId="42" fontId="3" fillId="2" borderId="305" xfId="0" applyNumberFormat="1" applyFont="1" applyFill="1" applyBorder="1"/>
    <xf numFmtId="42" fontId="3" fillId="2" borderId="308" xfId="0" applyNumberFormat="1" applyFont="1" applyFill="1" applyBorder="1"/>
    <xf numFmtId="42" fontId="3" fillId="8" borderId="308" xfId="0" applyNumberFormat="1" applyFont="1" applyFill="1" applyBorder="1"/>
    <xf numFmtId="42" fontId="3" fillId="2" borderId="388" xfId="0" applyNumberFormat="1" applyFont="1" applyFill="1" applyBorder="1"/>
    <xf numFmtId="42" fontId="3" fillId="2" borderId="206" xfId="0" applyNumberFormat="1" applyFont="1" applyFill="1" applyBorder="1"/>
    <xf numFmtId="42" fontId="3" fillId="0" borderId="49" xfId="0" applyNumberFormat="1" applyFont="1" applyBorder="1"/>
    <xf numFmtId="42" fontId="22" fillId="0" borderId="0" xfId="0" applyNumberFormat="1" applyFont="1"/>
    <xf numFmtId="42" fontId="27" fillId="0" borderId="0" xfId="0" applyNumberFormat="1" applyFont="1" applyAlignment="1">
      <alignment vertical="center"/>
    </xf>
    <xf numFmtId="42" fontId="3" fillId="0" borderId="0" xfId="0" applyNumberFormat="1" applyFont="1"/>
    <xf numFmtId="42" fontId="24" fillId="0" borderId="0" xfId="0" applyNumberFormat="1" applyFont="1" applyAlignment="1">
      <alignment horizontal="center" vertical="center" wrapText="1"/>
    </xf>
    <xf numFmtId="42" fontId="22" fillId="14" borderId="0" xfId="0" applyNumberFormat="1" applyFont="1" applyFill="1"/>
    <xf numFmtId="42" fontId="3" fillId="0" borderId="131" xfId="0" applyNumberFormat="1" applyFont="1" applyBorder="1"/>
    <xf numFmtId="42" fontId="22" fillId="0" borderId="131" xfId="0" applyNumberFormat="1" applyFont="1" applyBorder="1"/>
    <xf numFmtId="42" fontId="3" fillId="0" borderId="186" xfId="0" applyNumberFormat="1" applyFont="1" applyBorder="1"/>
    <xf numFmtId="42" fontId="22" fillId="0" borderId="186" xfId="0" applyNumberFormat="1" applyFont="1" applyBorder="1"/>
    <xf numFmtId="42" fontId="22" fillId="0" borderId="89" xfId="0" applyNumberFormat="1" applyFont="1" applyBorder="1"/>
    <xf numFmtId="42" fontId="20" fillId="6" borderId="230" xfId="0" applyNumberFormat="1" applyFont="1" applyFill="1" applyBorder="1" applyAlignment="1">
      <alignment vertical="center"/>
    </xf>
    <xf numFmtId="42" fontId="20" fillId="6" borderId="331" xfId="0" applyNumberFormat="1" applyFont="1" applyFill="1" applyBorder="1" applyAlignment="1">
      <alignment vertical="center"/>
    </xf>
    <xf numFmtId="42" fontId="31" fillId="0" borderId="0" xfId="0" applyNumberFormat="1" applyFont="1" applyAlignment="1">
      <alignment vertical="center"/>
    </xf>
    <xf numFmtId="42" fontId="20" fillId="0" borderId="34" xfId="0" applyNumberFormat="1" applyFont="1" applyBorder="1" applyAlignment="1">
      <alignment vertical="center"/>
    </xf>
    <xf numFmtId="42" fontId="13" fillId="6" borderId="153" xfId="0" applyNumberFormat="1" applyFont="1" applyFill="1" applyBorder="1"/>
    <xf numFmtId="42" fontId="13" fillId="6" borderId="114" xfId="0" applyNumberFormat="1" applyFont="1" applyFill="1" applyBorder="1"/>
    <xf numFmtId="42" fontId="13" fillId="6" borderId="254" xfId="0" applyNumberFormat="1" applyFont="1" applyFill="1" applyBorder="1"/>
    <xf numFmtId="42" fontId="13" fillId="6" borderId="257" xfId="0" applyNumberFormat="1" applyFont="1" applyFill="1" applyBorder="1"/>
    <xf numFmtId="42" fontId="13" fillId="6" borderId="374" xfId="0" applyNumberFormat="1" applyFont="1" applyFill="1" applyBorder="1"/>
    <xf numFmtId="42" fontId="13" fillId="6" borderId="69" xfId="0" applyNumberFormat="1" applyFont="1" applyFill="1" applyBorder="1"/>
    <xf numFmtId="42" fontId="13" fillId="6" borderId="294" xfId="0" applyNumberFormat="1" applyFont="1" applyFill="1" applyBorder="1"/>
    <xf numFmtId="42" fontId="13" fillId="6" borderId="279" xfId="0" applyNumberFormat="1" applyFont="1" applyFill="1" applyBorder="1"/>
    <xf numFmtId="42" fontId="13" fillId="0" borderId="73" xfId="0" applyNumberFormat="1" applyFont="1" applyBorder="1"/>
    <xf numFmtId="42" fontId="13" fillId="6" borderId="59" xfId="0" applyNumberFormat="1" applyFont="1" applyFill="1" applyBorder="1"/>
    <xf numFmtId="42" fontId="3" fillId="6" borderId="141" xfId="0" applyNumberFormat="1" applyFont="1" applyFill="1" applyBorder="1"/>
    <xf numFmtId="42" fontId="13" fillId="0" borderId="226" xfId="0" applyNumberFormat="1" applyFont="1" applyBorder="1" applyAlignment="1" applyProtection="1">
      <alignment vertical="center"/>
      <protection locked="0"/>
    </xf>
    <xf numFmtId="42" fontId="13" fillId="0" borderId="227" xfId="0" applyNumberFormat="1" applyFont="1" applyBorder="1" applyProtection="1">
      <protection locked="0"/>
    </xf>
    <xf numFmtId="42" fontId="13" fillId="0" borderId="385" xfId="0" applyNumberFormat="1" applyFont="1" applyBorder="1" applyAlignment="1" applyProtection="1">
      <alignment vertical="center"/>
      <protection locked="0"/>
    </xf>
    <xf numFmtId="42" fontId="13" fillId="0" borderId="386" xfId="0" applyNumberFormat="1" applyFont="1" applyBorder="1" applyProtection="1">
      <protection locked="0"/>
    </xf>
    <xf numFmtId="42" fontId="13" fillId="0" borderId="230" xfId="0" applyNumberFormat="1" applyFont="1" applyBorder="1" applyAlignment="1" applyProtection="1">
      <alignment vertical="center"/>
      <protection locked="0"/>
    </xf>
    <xf numFmtId="42" fontId="13" fillId="0" borderId="231" xfId="0" applyNumberFormat="1" applyFont="1" applyBorder="1" applyProtection="1">
      <protection locked="0"/>
    </xf>
    <xf numFmtId="42" fontId="13" fillId="8" borderId="11" xfId="0" applyNumberFormat="1" applyFont="1" applyFill="1" applyBorder="1" applyAlignment="1">
      <alignment vertical="center"/>
    </xf>
    <xf numFmtId="42" fontId="13" fillId="8" borderId="239" xfId="0" applyNumberFormat="1" applyFont="1" applyFill="1" applyBorder="1"/>
    <xf numFmtId="42" fontId="13" fillId="0" borderId="0" xfId="0" applyNumberFormat="1" applyFont="1" applyAlignment="1">
      <alignment horizontal="left"/>
    </xf>
    <xf numFmtId="42" fontId="17" fillId="6" borderId="141" xfId="0" applyNumberFormat="1" applyFont="1" applyFill="1" applyBorder="1"/>
    <xf numFmtId="42" fontId="13" fillId="0" borderId="385" xfId="0" applyNumberFormat="1" applyFont="1" applyBorder="1" applyProtection="1">
      <protection locked="0"/>
    </xf>
    <xf numFmtId="42" fontId="13" fillId="0" borderId="230" xfId="0" applyNumberFormat="1" applyFont="1" applyBorder="1" applyProtection="1">
      <protection locked="0"/>
    </xf>
    <xf numFmtId="42" fontId="13" fillId="8" borderId="11" xfId="0" applyNumberFormat="1" applyFont="1" applyFill="1" applyBorder="1"/>
    <xf numFmtId="42" fontId="13" fillId="6" borderId="151" xfId="0" applyNumberFormat="1" applyFont="1" applyFill="1" applyBorder="1"/>
    <xf numFmtId="42" fontId="17" fillId="0" borderId="0" xfId="0" applyNumberFormat="1" applyFont="1" applyAlignment="1">
      <alignment horizontal="right"/>
    </xf>
    <xf numFmtId="42" fontId="13" fillId="0" borderId="226" xfId="0" applyNumberFormat="1" applyFont="1" applyBorder="1" applyProtection="1">
      <protection locked="0"/>
    </xf>
    <xf numFmtId="42" fontId="17" fillId="6" borderId="151" xfId="0" applyNumberFormat="1" applyFont="1" applyFill="1" applyBorder="1"/>
    <xf numFmtId="42" fontId="17" fillId="6" borderId="143" xfId="0" applyNumberFormat="1" applyFont="1" applyFill="1" applyBorder="1"/>
    <xf numFmtId="42" fontId="17" fillId="0" borderId="0" xfId="0" applyNumberFormat="1" applyFont="1" applyAlignment="1">
      <alignment horizontal="left"/>
    </xf>
    <xf numFmtId="42" fontId="2" fillId="0" borderId="0" xfId="0" applyNumberFormat="1" applyFont="1" applyAlignment="1">
      <alignment horizontal="right"/>
    </xf>
    <xf numFmtId="42" fontId="0" fillId="6" borderId="83" xfId="0" applyNumberFormat="1" applyFill="1" applyBorder="1"/>
    <xf numFmtId="42" fontId="13" fillId="0" borderId="307" xfId="1" applyNumberFormat="1" applyFont="1" applyFill="1" applyBorder="1" applyAlignment="1" applyProtection="1">
      <alignment horizontal="left" wrapText="1"/>
      <protection locked="0"/>
    </xf>
    <xf numFmtId="42" fontId="13" fillId="27" borderId="175" xfId="0" applyNumberFormat="1" applyFont="1" applyFill="1" applyBorder="1" applyAlignment="1">
      <alignment horizontal="right"/>
    </xf>
    <xf numFmtId="42" fontId="13" fillId="27" borderId="176" xfId="0" applyNumberFormat="1" applyFont="1" applyFill="1" applyBorder="1" applyAlignment="1">
      <alignment horizontal="right"/>
    </xf>
    <xf numFmtId="42" fontId="13" fillId="27" borderId="451" xfId="0" applyNumberFormat="1" applyFont="1" applyFill="1" applyBorder="1" applyAlignment="1">
      <alignment horizontal="right"/>
    </xf>
    <xf numFmtId="42" fontId="13" fillId="27" borderId="177" xfId="0" applyNumberFormat="1" applyFont="1" applyFill="1" applyBorder="1" applyAlignment="1">
      <alignment horizontal="right"/>
    </xf>
    <xf numFmtId="0" fontId="0" fillId="0" borderId="204" xfId="0" applyBorder="1"/>
    <xf numFmtId="0" fontId="0" fillId="0" borderId="205" xfId="0" applyBorder="1"/>
    <xf numFmtId="0" fontId="0" fillId="0" borderId="92" xfId="0" applyBorder="1"/>
    <xf numFmtId="0" fontId="0" fillId="0" borderId="3" xfId="0" applyBorder="1"/>
    <xf numFmtId="0" fontId="0" fillId="0" borderId="470" xfId="0" applyBorder="1"/>
    <xf numFmtId="0" fontId="48" fillId="7" borderId="217" xfId="0" applyFont="1" applyFill="1" applyBorder="1" applyAlignment="1" applyProtection="1">
      <alignment horizontal="center" vertical="center"/>
      <protection locked="0"/>
    </xf>
    <xf numFmtId="42" fontId="5" fillId="6" borderId="423" xfId="0" applyNumberFormat="1" applyFont="1" applyFill="1" applyBorder="1" applyAlignment="1" applyProtection="1">
      <alignment wrapText="1"/>
      <protection locked="0"/>
    </xf>
    <xf numFmtId="42" fontId="5" fillId="6" borderId="130" xfId="0" applyNumberFormat="1" applyFont="1" applyFill="1" applyBorder="1" applyAlignment="1" applyProtection="1">
      <alignment wrapText="1"/>
      <protection locked="0"/>
    </xf>
    <xf numFmtId="42" fontId="5" fillId="6" borderId="274" xfId="0" applyNumberFormat="1" applyFont="1" applyFill="1" applyBorder="1" applyAlignment="1" applyProtection="1">
      <alignment wrapText="1"/>
      <protection locked="0"/>
    </xf>
    <xf numFmtId="42" fontId="5" fillId="6" borderId="424" xfId="0" applyNumberFormat="1" applyFont="1" applyFill="1" applyBorder="1" applyAlignment="1" applyProtection="1">
      <alignment wrapText="1"/>
      <protection locked="0"/>
    </xf>
    <xf numFmtId="42" fontId="5" fillId="6" borderId="257" xfId="0" applyNumberFormat="1" applyFont="1" applyFill="1" applyBorder="1" applyAlignment="1" applyProtection="1">
      <alignment wrapText="1"/>
      <protection locked="0"/>
    </xf>
    <xf numFmtId="42" fontId="5" fillId="6" borderId="259" xfId="0" applyNumberFormat="1" applyFont="1" applyFill="1" applyBorder="1" applyAlignment="1" applyProtection="1">
      <alignment wrapText="1"/>
      <protection locked="0"/>
    </xf>
    <xf numFmtId="42" fontId="7" fillId="0" borderId="292" xfId="0" applyNumberFormat="1" applyFont="1" applyBorder="1" applyProtection="1">
      <protection locked="0"/>
    </xf>
    <xf numFmtId="42" fontId="7" fillId="8" borderId="292" xfId="0" applyNumberFormat="1" applyFont="1" applyFill="1" applyBorder="1" applyProtection="1">
      <protection locked="0"/>
    </xf>
    <xf numFmtId="42" fontId="5" fillId="8" borderId="257" xfId="0" applyNumberFormat="1" applyFont="1" applyFill="1" applyBorder="1" applyAlignment="1" applyProtection="1">
      <alignment wrapText="1"/>
      <protection locked="0"/>
    </xf>
    <xf numFmtId="42" fontId="5" fillId="6" borderId="292" xfId="0" applyNumberFormat="1" applyFont="1" applyFill="1" applyBorder="1" applyAlignment="1" applyProtection="1">
      <alignment wrapText="1"/>
      <protection locked="0"/>
    </xf>
    <xf numFmtId="42" fontId="5" fillId="8" borderId="292" xfId="0" applyNumberFormat="1" applyFont="1" applyFill="1" applyBorder="1" applyAlignment="1" applyProtection="1">
      <alignment wrapText="1"/>
      <protection locked="0"/>
    </xf>
    <xf numFmtId="42" fontId="5" fillId="6" borderId="293" xfId="0" applyNumberFormat="1" applyFont="1" applyFill="1" applyBorder="1" applyAlignment="1" applyProtection="1">
      <alignment wrapText="1"/>
      <protection locked="0"/>
    </xf>
    <xf numFmtId="3" fontId="15" fillId="0" borderId="0" xfId="0" applyNumberFormat="1" applyFont="1" applyAlignment="1" applyProtection="1">
      <alignment wrapText="1"/>
      <protection locked="0"/>
    </xf>
    <xf numFmtId="0" fontId="0" fillId="0" borderId="484" xfId="0" applyBorder="1"/>
    <xf numFmtId="0" fontId="0" fillId="0" borderId="156" xfId="0" applyBorder="1"/>
    <xf numFmtId="0" fontId="38" fillId="0" borderId="156" xfId="0" applyFont="1" applyBorder="1"/>
    <xf numFmtId="42" fontId="56" fillId="6" borderId="497" xfId="0" applyNumberFormat="1" applyFont="1" applyFill="1" applyBorder="1" applyAlignment="1">
      <alignment vertical="center"/>
    </xf>
    <xf numFmtId="42" fontId="56" fillId="6" borderId="498" xfId="0" applyNumberFormat="1" applyFont="1" applyFill="1" applyBorder="1" applyAlignment="1">
      <alignment vertical="center"/>
    </xf>
    <xf numFmtId="0" fontId="0" fillId="0" borderId="485" xfId="0" applyBorder="1"/>
    <xf numFmtId="0" fontId="17" fillId="15" borderId="52" xfId="0" applyFont="1" applyFill="1" applyBorder="1"/>
    <xf numFmtId="0" fontId="13" fillId="0" borderId="18" xfId="0" applyFont="1" applyBorder="1"/>
    <xf numFmtId="167" fontId="48" fillId="7" borderId="355" xfId="0" applyNumberFormat="1" applyFont="1" applyFill="1" applyBorder="1" applyProtection="1">
      <protection locked="0"/>
    </xf>
    <xf numFmtId="1" fontId="7" fillId="0" borderId="510" xfId="0" applyNumberFormat="1" applyFont="1" applyBorder="1" applyProtection="1">
      <protection locked="0"/>
    </xf>
    <xf numFmtId="167" fontId="14" fillId="6" borderId="83" xfId="0" applyNumberFormat="1" applyFont="1" applyFill="1" applyBorder="1"/>
    <xf numFmtId="44" fontId="37" fillId="0" borderId="362" xfId="0" applyNumberFormat="1" applyFont="1" applyBorder="1" applyAlignment="1" applyProtection="1">
      <alignment horizontal="right" vertical="center"/>
      <protection locked="0"/>
    </xf>
    <xf numFmtId="44" fontId="37" fillId="0" borderId="416" xfId="0" applyNumberFormat="1" applyFont="1" applyBorder="1" applyAlignment="1" applyProtection="1">
      <alignment horizontal="right" vertical="center"/>
      <protection locked="0"/>
    </xf>
    <xf numFmtId="171" fontId="17" fillId="6" borderId="150" xfId="1" applyNumberFormat="1" applyFont="1" applyFill="1" applyBorder="1" applyProtection="1"/>
    <xf numFmtId="171" fontId="17" fillId="6" borderId="149" xfId="1" applyNumberFormat="1" applyFont="1" applyFill="1" applyBorder="1" applyProtection="1"/>
    <xf numFmtId="171" fontId="17" fillId="6" borderId="148" xfId="1" applyNumberFormat="1" applyFont="1" applyFill="1" applyBorder="1" applyProtection="1"/>
    <xf numFmtId="0" fontId="37" fillId="0" borderId="184" xfId="0" applyFont="1" applyBorder="1" applyAlignment="1">
      <alignment vertical="center"/>
    </xf>
    <xf numFmtId="0" fontId="0" fillId="0" borderId="185" xfId="0" applyBorder="1"/>
    <xf numFmtId="0" fontId="37" fillId="0" borderId="63" xfId="0" applyFont="1" applyBorder="1" applyAlignment="1">
      <alignment vertical="center"/>
    </xf>
    <xf numFmtId="0" fontId="13" fillId="0" borderId="63" xfId="0" applyFont="1" applyBorder="1"/>
    <xf numFmtId="165" fontId="13" fillId="0" borderId="63" xfId="0" applyNumberFormat="1" applyFont="1" applyBorder="1"/>
    <xf numFmtId="0" fontId="2" fillId="9" borderId="221" xfId="0" applyFont="1" applyFill="1" applyBorder="1" applyAlignment="1">
      <alignment horizontal="center" wrapText="1"/>
    </xf>
    <xf numFmtId="42" fontId="48" fillId="7" borderId="399" xfId="0" applyNumberFormat="1" applyFont="1" applyFill="1" applyBorder="1" applyProtection="1">
      <protection locked="0"/>
    </xf>
    <xf numFmtId="42" fontId="14" fillId="0" borderId="0" xfId="0" applyNumberFormat="1" applyFont="1" applyAlignment="1">
      <alignment vertical="center"/>
    </xf>
    <xf numFmtId="0" fontId="13" fillId="0" borderId="232" xfId="0" applyFont="1" applyBorder="1" applyProtection="1">
      <protection locked="0"/>
    </xf>
    <xf numFmtId="0" fontId="17" fillId="15" borderId="138" xfId="0" applyFont="1" applyFill="1" applyBorder="1" applyAlignment="1">
      <alignment wrapText="1"/>
    </xf>
    <xf numFmtId="0" fontId="17" fillId="15" borderId="139" xfId="0" applyFont="1" applyFill="1" applyBorder="1" applyAlignment="1">
      <alignment wrapText="1"/>
    </xf>
    <xf numFmtId="0" fontId="13" fillId="8" borderId="240" xfId="0" applyFont="1" applyFill="1" applyBorder="1"/>
    <xf numFmtId="0" fontId="13" fillId="8" borderId="441" xfId="0" applyFont="1" applyFill="1" applyBorder="1"/>
    <xf numFmtId="44" fontId="20" fillId="0" borderId="512" xfId="0" applyNumberFormat="1" applyFont="1" applyBorder="1" applyAlignment="1" applyProtection="1">
      <alignment vertical="center"/>
      <protection locked="0"/>
    </xf>
    <xf numFmtId="44" fontId="20" fillId="0" borderId="238" xfId="0" applyNumberFormat="1" applyFont="1" applyBorder="1" applyAlignment="1" applyProtection="1">
      <alignment vertical="center"/>
      <protection locked="0"/>
    </xf>
    <xf numFmtId="44" fontId="20" fillId="0" borderId="355" xfId="0" applyNumberFormat="1" applyFont="1" applyBorder="1" applyAlignment="1" applyProtection="1">
      <alignment vertical="center"/>
      <protection locked="0"/>
    </xf>
    <xf numFmtId="5" fontId="13" fillId="5" borderId="74" xfId="0" applyNumberFormat="1" applyFont="1" applyFill="1" applyBorder="1" applyAlignment="1" applyProtection="1">
      <alignment vertical="center" wrapText="1"/>
      <protection locked="0"/>
    </xf>
    <xf numFmtId="0" fontId="22" fillId="14" borderId="516" xfId="0" applyFont="1" applyFill="1" applyBorder="1"/>
    <xf numFmtId="5" fontId="13" fillId="5" borderId="81" xfId="0" applyNumberFormat="1" applyFont="1" applyFill="1" applyBorder="1" applyAlignment="1" applyProtection="1">
      <alignment vertical="center" wrapText="1"/>
      <protection locked="0"/>
    </xf>
    <xf numFmtId="5" fontId="13" fillId="5" borderId="519" xfId="0" applyNumberFormat="1" applyFont="1" applyFill="1" applyBorder="1" applyAlignment="1" applyProtection="1">
      <alignment vertical="center" wrapText="1"/>
      <protection locked="0"/>
    </xf>
    <xf numFmtId="0" fontId="22" fillId="14" borderId="520" xfId="0" applyFont="1" applyFill="1" applyBorder="1"/>
    <xf numFmtId="5" fontId="13" fillId="5" borderId="521" xfId="0" applyNumberFormat="1" applyFont="1" applyFill="1" applyBorder="1" applyAlignment="1" applyProtection="1">
      <alignment vertical="center" wrapText="1"/>
      <protection locked="0"/>
    </xf>
    <xf numFmtId="5" fontId="74" fillId="0" borderId="0" xfId="7" applyNumberFormat="1" applyFont="1" applyFill="1" applyProtection="1"/>
    <xf numFmtId="0" fontId="0" fillId="0" borderId="93" xfId="0" applyBorder="1"/>
    <xf numFmtId="0" fontId="2" fillId="15" borderId="141" xfId="0" applyFont="1" applyFill="1" applyBorder="1" applyAlignment="1">
      <alignment horizontal="center"/>
    </xf>
    <xf numFmtId="0" fontId="0" fillId="14" borderId="0" xfId="0" applyFill="1"/>
    <xf numFmtId="0" fontId="0" fillId="0" borderId="90" xfId="0" applyBorder="1"/>
    <xf numFmtId="5" fontId="24" fillId="15" borderId="52" xfId="0" applyNumberFormat="1" applyFont="1" applyFill="1" applyBorder="1" applyAlignment="1">
      <alignment horizontal="center" vertical="center"/>
    </xf>
    <xf numFmtId="5" fontId="24" fillId="15" borderId="61" xfId="0" applyNumberFormat="1" applyFont="1" applyFill="1" applyBorder="1" applyAlignment="1">
      <alignment horizontal="center" vertical="center"/>
    </xf>
    <xf numFmtId="0" fontId="0" fillId="0" borderId="522" xfId="0" applyBorder="1"/>
    <xf numFmtId="42" fontId="20" fillId="0" borderId="517" xfId="0" applyNumberFormat="1" applyFont="1" applyBorder="1" applyAlignment="1">
      <alignment vertical="center"/>
    </xf>
    <xf numFmtId="5" fontId="8" fillId="7" borderId="114" xfId="0" applyNumberFormat="1" applyFont="1" applyFill="1" applyBorder="1" applyAlignment="1">
      <alignment horizontal="center" vertical="center" wrapText="1"/>
    </xf>
    <xf numFmtId="0" fontId="14" fillId="6" borderId="151" xfId="0" applyFont="1" applyFill="1" applyBorder="1" applyAlignment="1">
      <alignment horizontal="center"/>
    </xf>
    <xf numFmtId="0" fontId="14" fillId="6" borderId="140" xfId="0" applyFont="1" applyFill="1" applyBorder="1" applyAlignment="1">
      <alignment horizontal="center"/>
    </xf>
    <xf numFmtId="0" fontId="14" fillId="6" borderId="139" xfId="0" applyFont="1" applyFill="1" applyBorder="1"/>
    <xf numFmtId="42" fontId="0" fillId="0" borderId="0" xfId="0" applyNumberFormat="1" applyProtection="1">
      <protection locked="0"/>
    </xf>
    <xf numFmtId="0" fontId="0" fillId="0" borderId="0" xfId="0" applyAlignment="1">
      <alignment wrapText="1"/>
    </xf>
    <xf numFmtId="14" fontId="13" fillId="0" borderId="419" xfId="0" applyNumberFormat="1" applyFont="1" applyBorder="1" applyProtection="1">
      <protection locked="0"/>
    </xf>
    <xf numFmtId="14" fontId="13" fillId="0" borderId="452" xfId="0" applyNumberFormat="1" applyFont="1" applyBorder="1" applyProtection="1">
      <protection locked="0"/>
    </xf>
    <xf numFmtId="14" fontId="13" fillId="0" borderId="370" xfId="0" applyNumberFormat="1" applyFont="1" applyBorder="1" applyProtection="1">
      <protection locked="0"/>
    </xf>
    <xf numFmtId="14" fontId="13" fillId="0" borderId="417" xfId="0" applyNumberFormat="1" applyFont="1" applyBorder="1" applyProtection="1">
      <protection locked="0"/>
    </xf>
    <xf numFmtId="14" fontId="13" fillId="0" borderId="267" xfId="0" applyNumberFormat="1" applyFont="1" applyBorder="1" applyProtection="1">
      <protection locked="0"/>
    </xf>
    <xf numFmtId="14" fontId="13" fillId="0" borderId="418" xfId="0" applyNumberFormat="1" applyFont="1" applyBorder="1" applyProtection="1">
      <protection locked="0"/>
    </xf>
    <xf numFmtId="42" fontId="37" fillId="0" borderId="0" xfId="0" applyNumberFormat="1" applyFont="1"/>
    <xf numFmtId="0" fontId="0" fillId="12" borderId="0" xfId="0" applyFill="1"/>
    <xf numFmtId="0" fontId="0" fillId="0" borderId="0" xfId="8" applyFont="1"/>
    <xf numFmtId="0" fontId="3" fillId="0" borderId="0" xfId="4"/>
    <xf numFmtId="173" fontId="13" fillId="5" borderId="519" xfId="0" applyNumberFormat="1" applyFont="1" applyFill="1" applyBorder="1" applyAlignment="1" applyProtection="1">
      <alignment vertical="center" wrapText="1"/>
      <protection locked="0"/>
    </xf>
    <xf numFmtId="0" fontId="2" fillId="0" borderId="0" xfId="0" applyFont="1" applyAlignment="1">
      <alignment horizontal="center"/>
    </xf>
    <xf numFmtId="0" fontId="3" fillId="0" borderId="520" xfId="0" applyFont="1" applyBorder="1"/>
    <xf numFmtId="42" fontId="3" fillId="0" borderId="520" xfId="0" applyNumberFormat="1" applyFont="1" applyBorder="1"/>
    <xf numFmtId="42" fontId="22" fillId="0" borderId="520" xfId="0" applyNumberFormat="1" applyFont="1" applyBorder="1"/>
    <xf numFmtId="42" fontId="20" fillId="0" borderId="520" xfId="0" applyNumberFormat="1" applyFont="1" applyBorder="1" applyAlignment="1">
      <alignment vertical="center"/>
    </xf>
    <xf numFmtId="5" fontId="27" fillId="0" borderId="516" xfId="0" applyNumberFormat="1" applyFont="1" applyBorder="1" applyAlignment="1">
      <alignment vertical="center"/>
    </xf>
    <xf numFmtId="5" fontId="22" fillId="0" borderId="516" xfId="0" applyNumberFormat="1" applyFont="1" applyBorder="1" applyAlignment="1">
      <alignment vertical="center"/>
    </xf>
    <xf numFmtId="5" fontId="24" fillId="0" borderId="516" xfId="0" applyNumberFormat="1" applyFont="1" applyBorder="1" applyAlignment="1">
      <alignment vertical="center"/>
    </xf>
    <xf numFmtId="5" fontId="24" fillId="0" borderId="517" xfId="0" applyNumberFormat="1" applyFont="1" applyBorder="1" applyAlignment="1">
      <alignment vertical="center"/>
    </xf>
    <xf numFmtId="42" fontId="20" fillId="0" borderId="375" xfId="0" applyNumberFormat="1" applyFont="1" applyBorder="1" applyAlignment="1" applyProtection="1">
      <alignment vertical="center"/>
      <protection locked="0"/>
    </xf>
    <xf numFmtId="42" fontId="20" fillId="6" borderId="525" xfId="0" applyNumberFormat="1" applyFont="1" applyFill="1" applyBorder="1" applyAlignment="1">
      <alignment vertical="center"/>
    </xf>
    <xf numFmtId="42" fontId="20" fillId="0" borderId="526" xfId="0" applyNumberFormat="1" applyFont="1" applyBorder="1" applyAlignment="1" applyProtection="1">
      <alignment vertical="center"/>
      <protection locked="0"/>
    </xf>
    <xf numFmtId="42" fontId="20" fillId="0" borderId="279" xfId="0" applyNumberFormat="1" applyFont="1" applyBorder="1" applyAlignment="1" applyProtection="1">
      <alignment vertical="center"/>
      <protection locked="0"/>
    </xf>
    <xf numFmtId="42" fontId="20" fillId="14" borderId="516" xfId="0" applyNumberFormat="1" applyFont="1" applyFill="1" applyBorder="1"/>
    <xf numFmtId="42" fontId="20" fillId="11" borderId="21" xfId="0" applyNumberFormat="1" applyFont="1" applyFill="1" applyBorder="1" applyAlignment="1">
      <alignment vertical="center"/>
    </xf>
    <xf numFmtId="42" fontId="20" fillId="0" borderId="419" xfId="0" applyNumberFormat="1" applyFont="1" applyBorder="1" applyAlignment="1" applyProtection="1">
      <alignment vertical="center"/>
      <protection locked="0"/>
    </xf>
    <xf numFmtId="42" fontId="20" fillId="0" borderId="318" xfId="0" applyNumberFormat="1" applyFont="1" applyBorder="1" applyAlignment="1" applyProtection="1">
      <alignment vertical="center"/>
      <protection locked="0"/>
    </xf>
    <xf numFmtId="42" fontId="20" fillId="0" borderId="77" xfId="0" applyNumberFormat="1" applyFont="1" applyBorder="1" applyAlignment="1">
      <alignment vertical="center"/>
    </xf>
    <xf numFmtId="42" fontId="20" fillId="0" borderId="141" xfId="0" applyNumberFormat="1" applyFont="1" applyBorder="1" applyAlignment="1">
      <alignment vertical="center"/>
    </xf>
    <xf numFmtId="5" fontId="24" fillId="0" borderId="3" xfId="0" applyNumberFormat="1" applyFont="1" applyBorder="1" applyAlignment="1">
      <alignment vertical="center"/>
    </xf>
    <xf numFmtId="42" fontId="20" fillId="14" borderId="18" xfId="0" applyNumberFormat="1" applyFont="1" applyFill="1" applyBorder="1"/>
    <xf numFmtId="42" fontId="20" fillId="11" borderId="527" xfId="0" applyNumberFormat="1" applyFont="1" applyFill="1" applyBorder="1" applyAlignment="1">
      <alignment vertical="center"/>
    </xf>
    <xf numFmtId="42" fontId="20" fillId="11" borderId="140" xfId="0" applyNumberFormat="1" applyFont="1" applyFill="1" applyBorder="1" applyAlignment="1">
      <alignment vertical="center"/>
    </xf>
    <xf numFmtId="42" fontId="20" fillId="11" borderId="221" xfId="0" applyNumberFormat="1" applyFont="1" applyFill="1" applyBorder="1" applyAlignment="1">
      <alignment vertical="center"/>
    </xf>
    <xf numFmtId="5" fontId="27" fillId="10" borderId="151" xfId="0" applyNumberFormat="1" applyFont="1" applyFill="1" applyBorder="1" applyAlignment="1">
      <alignment vertical="center"/>
    </xf>
    <xf numFmtId="5" fontId="27" fillId="10" borderId="414" xfId="0" applyNumberFormat="1" applyFont="1" applyFill="1" applyBorder="1" applyAlignment="1">
      <alignment vertical="center"/>
    </xf>
    <xf numFmtId="5" fontId="27" fillId="10" borderId="415" xfId="0" applyNumberFormat="1" applyFont="1" applyFill="1" applyBorder="1" applyAlignment="1">
      <alignment vertical="center"/>
    </xf>
    <xf numFmtId="42" fontId="20" fillId="16" borderId="151" xfId="0" applyNumberFormat="1" applyFont="1" applyFill="1" applyBorder="1" applyAlignment="1">
      <alignment vertical="center"/>
    </xf>
    <xf numFmtId="42" fontId="20" fillId="14" borderId="414" xfId="0" applyNumberFormat="1" applyFont="1" applyFill="1" applyBorder="1"/>
    <xf numFmtId="172" fontId="20" fillId="11" borderId="414" xfId="0" applyNumberFormat="1" applyFont="1" applyFill="1" applyBorder="1" applyAlignment="1">
      <alignment vertical="center"/>
    </xf>
    <xf numFmtId="42" fontId="20" fillId="6" borderId="151" xfId="0" applyNumberFormat="1" applyFont="1" applyFill="1" applyBorder="1" applyAlignment="1">
      <alignment vertical="center"/>
    </xf>
    <xf numFmtId="42" fontId="13" fillId="6" borderId="151" xfId="0" applyNumberFormat="1" applyFont="1" applyFill="1" applyBorder="1" applyAlignment="1">
      <alignment vertical="center"/>
    </xf>
    <xf numFmtId="42" fontId="13" fillId="0" borderId="140" xfId="0" applyNumberFormat="1" applyFont="1" applyBorder="1" applyAlignment="1" applyProtection="1">
      <alignment vertical="center"/>
      <protection locked="0"/>
    </xf>
    <xf numFmtId="42" fontId="13" fillId="0" borderId="148" xfId="0" applyNumberFormat="1" applyFont="1" applyBorder="1" applyAlignment="1" applyProtection="1">
      <alignment vertical="center"/>
      <protection locked="0"/>
    </xf>
    <xf numFmtId="8" fontId="13" fillId="6" borderId="519" xfId="0" applyNumberFormat="1" applyFont="1" applyFill="1" applyBorder="1" applyAlignment="1">
      <alignment vertical="center" wrapText="1"/>
    </xf>
    <xf numFmtId="8" fontId="13" fillId="6" borderId="521" xfId="0" applyNumberFormat="1" applyFont="1" applyFill="1" applyBorder="1" applyAlignment="1">
      <alignment vertical="center" wrapText="1"/>
    </xf>
    <xf numFmtId="0" fontId="0" fillId="6" borderId="0" xfId="8" applyFont="1" applyFill="1"/>
    <xf numFmtId="42" fontId="13" fillId="0" borderId="17" xfId="0" applyNumberFormat="1" applyFont="1" applyBorder="1" applyAlignment="1" applyProtection="1">
      <alignment vertical="center"/>
      <protection locked="0"/>
    </xf>
    <xf numFmtId="42" fontId="13" fillId="0" borderId="85" xfId="0" applyNumberFormat="1" applyFont="1" applyBorder="1" applyAlignment="1" applyProtection="1">
      <alignment vertical="center"/>
      <protection locked="0"/>
    </xf>
    <xf numFmtId="5" fontId="22" fillId="0" borderId="508" xfId="0" applyNumberFormat="1" applyFont="1" applyBorder="1" applyAlignment="1">
      <alignment vertical="center"/>
    </xf>
    <xf numFmtId="42" fontId="29" fillId="15" borderId="414" xfId="0" applyNumberFormat="1" applyFont="1" applyFill="1" applyBorder="1" applyAlignment="1">
      <alignment vertical="center"/>
    </xf>
    <xf numFmtId="0" fontId="13" fillId="8" borderId="529" xfId="0" applyFont="1" applyFill="1" applyBorder="1"/>
    <xf numFmtId="3" fontId="22" fillId="0" borderId="24" xfId="0" applyNumberFormat="1" applyFont="1" applyBorder="1"/>
    <xf numFmtId="0" fontId="0" fillId="0" borderId="15" xfId="0" applyBorder="1"/>
    <xf numFmtId="0" fontId="13" fillId="0" borderId="18" xfId="0" applyFont="1" applyBorder="1" applyAlignment="1">
      <alignment vertical="center"/>
    </xf>
    <xf numFmtId="0" fontId="13" fillId="0" borderId="6" xfId="0" applyFont="1" applyBorder="1" applyAlignment="1">
      <alignment vertical="center"/>
    </xf>
    <xf numFmtId="0" fontId="13" fillId="0" borderId="6" xfId="0" applyFont="1" applyBorder="1" applyAlignment="1">
      <alignment horizontal="right" vertical="center"/>
    </xf>
    <xf numFmtId="0" fontId="45" fillId="0" borderId="0" xfId="0" applyFont="1" applyAlignment="1">
      <alignment horizontal="right" vertical="center"/>
    </xf>
    <xf numFmtId="0" fontId="24" fillId="0" borderId="520" xfId="0" applyFont="1" applyBorder="1"/>
    <xf numFmtId="42" fontId="39" fillId="0" borderId="0" xfId="0" applyNumberFormat="1" applyFont="1" applyAlignment="1">
      <alignment vertical="center"/>
    </xf>
    <xf numFmtId="14" fontId="3" fillId="0" borderId="531" xfId="0" applyNumberFormat="1" applyFont="1" applyBorder="1" applyAlignment="1" applyProtection="1">
      <alignment vertical="center"/>
      <protection locked="0"/>
    </xf>
    <xf numFmtId="0" fontId="3" fillId="0" borderId="259" xfId="0" applyFont="1" applyBorder="1" applyAlignment="1" applyProtection="1">
      <alignment vertical="center"/>
      <protection locked="0"/>
    </xf>
    <xf numFmtId="0" fontId="3" fillId="0" borderId="259" xfId="0" applyFont="1" applyBorder="1" applyAlignment="1" applyProtection="1">
      <alignment vertical="center" wrapText="1"/>
      <protection locked="0"/>
    </xf>
    <xf numFmtId="0" fontId="4" fillId="0" borderId="532" xfId="0" applyFont="1" applyBorder="1" applyAlignment="1" applyProtection="1">
      <alignment vertical="center" wrapText="1"/>
      <protection locked="0"/>
    </xf>
    <xf numFmtId="0" fontId="4" fillId="0" borderId="259" xfId="0" applyFont="1" applyBorder="1" applyAlignment="1" applyProtection="1">
      <alignment vertical="center" wrapText="1"/>
      <protection locked="0"/>
    </xf>
    <xf numFmtId="0" fontId="4" fillId="0" borderId="259" xfId="0" applyFont="1" applyBorder="1" applyAlignment="1" applyProtection="1">
      <alignment vertical="center"/>
      <protection locked="0"/>
    </xf>
    <xf numFmtId="0" fontId="4" fillId="0" borderId="422" xfId="0" applyFont="1" applyBorder="1" applyAlignment="1" applyProtection="1">
      <alignment vertical="center"/>
      <protection locked="0"/>
    </xf>
    <xf numFmtId="42" fontId="20" fillId="0" borderId="533" xfId="0" applyNumberFormat="1" applyFont="1" applyBorder="1" applyAlignment="1" applyProtection="1">
      <alignment vertical="center"/>
      <protection locked="0"/>
    </xf>
    <xf numFmtId="42" fontId="20" fillId="0" borderId="535" xfId="0" applyNumberFormat="1" applyFont="1" applyBorder="1" applyAlignment="1" applyProtection="1">
      <alignment vertical="center"/>
      <protection locked="0"/>
    </xf>
    <xf numFmtId="42" fontId="20" fillId="0" borderId="534" xfId="0" applyNumberFormat="1" applyFont="1" applyBorder="1" applyAlignment="1" applyProtection="1">
      <alignment vertical="center"/>
      <protection locked="0"/>
    </xf>
    <xf numFmtId="171" fontId="20" fillId="0" borderId="370" xfId="0" applyNumberFormat="1" applyFont="1" applyBorder="1" applyAlignment="1" applyProtection="1">
      <alignment vertical="center"/>
      <protection locked="0"/>
    </xf>
    <xf numFmtId="42" fontId="20" fillId="0" borderId="537" xfId="0" applyNumberFormat="1" applyFont="1" applyBorder="1" applyAlignment="1" applyProtection="1">
      <alignment vertical="center"/>
      <protection locked="0"/>
    </xf>
    <xf numFmtId="42" fontId="20" fillId="0" borderId="536" xfId="0" applyNumberFormat="1" applyFont="1" applyBorder="1" applyAlignment="1" applyProtection="1">
      <alignment vertical="center"/>
      <protection locked="0"/>
    </xf>
    <xf numFmtId="42" fontId="20" fillId="0" borderId="538" xfId="0" applyNumberFormat="1" applyFont="1" applyBorder="1" applyAlignment="1" applyProtection="1">
      <alignment vertical="center"/>
      <protection locked="0"/>
    </xf>
    <xf numFmtId="42" fontId="20" fillId="0" borderId="540" xfId="0" applyNumberFormat="1" applyFont="1" applyBorder="1" applyAlignment="1" applyProtection="1">
      <alignment vertical="center"/>
      <protection locked="0"/>
    </xf>
    <xf numFmtId="42" fontId="20" fillId="0" borderId="539" xfId="0" applyNumberFormat="1" applyFont="1" applyBorder="1" applyAlignment="1" applyProtection="1">
      <alignment vertical="center"/>
      <protection locked="0"/>
    </xf>
    <xf numFmtId="42" fontId="20" fillId="0" borderId="541" xfId="0" applyNumberFormat="1" applyFont="1" applyBorder="1" applyAlignment="1" applyProtection="1">
      <alignment vertical="center"/>
      <protection locked="0"/>
    </xf>
    <xf numFmtId="42" fontId="20" fillId="0" borderId="543" xfId="0" applyNumberFormat="1" applyFont="1" applyBorder="1" applyAlignment="1" applyProtection="1">
      <alignment vertical="center"/>
      <protection locked="0"/>
    </xf>
    <xf numFmtId="42" fontId="20" fillId="0" borderId="542" xfId="0" applyNumberFormat="1" applyFont="1" applyBorder="1" applyAlignment="1" applyProtection="1">
      <alignment vertical="center"/>
      <protection locked="0"/>
    </xf>
    <xf numFmtId="5" fontId="13" fillId="0" borderId="385" xfId="0" applyNumberFormat="1" applyFont="1" applyBorder="1" applyProtection="1">
      <protection locked="0"/>
    </xf>
    <xf numFmtId="5" fontId="13" fillId="0" borderId="230" xfId="0" applyNumberFormat="1" applyFont="1" applyBorder="1" applyProtection="1">
      <protection locked="0"/>
    </xf>
    <xf numFmtId="5" fontId="13" fillId="0" borderId="230" xfId="0" applyNumberFormat="1" applyFont="1" applyBorder="1" applyAlignment="1" applyProtection="1">
      <alignment wrapText="1"/>
      <protection locked="0"/>
    </xf>
    <xf numFmtId="0" fontId="13" fillId="0" borderId="422" xfId="0" applyFont="1" applyBorder="1" applyProtection="1">
      <protection locked="0"/>
    </xf>
    <xf numFmtId="165" fontId="13" fillId="7" borderId="238" xfId="0" applyNumberFormat="1" applyFont="1" applyFill="1" applyBorder="1" applyProtection="1">
      <protection locked="0"/>
    </xf>
    <xf numFmtId="165" fontId="37" fillId="7" borderId="355" xfId="0" applyNumberFormat="1" applyFont="1" applyFill="1" applyBorder="1" applyAlignment="1" applyProtection="1">
      <alignment vertical="center"/>
      <protection locked="0"/>
    </xf>
    <xf numFmtId="165" fontId="37" fillId="7" borderId="194" xfId="0" applyNumberFormat="1" applyFont="1" applyFill="1" applyBorder="1" applyAlignment="1" applyProtection="1">
      <alignment vertical="center"/>
      <protection locked="0"/>
    </xf>
    <xf numFmtId="165" fontId="37" fillId="7" borderId="141" xfId="0" applyNumberFormat="1" applyFont="1" applyFill="1" applyBorder="1" applyAlignment="1" applyProtection="1">
      <alignment vertical="center"/>
      <protection locked="0"/>
    </xf>
    <xf numFmtId="42" fontId="20" fillId="14" borderId="459" xfId="0" applyNumberFormat="1" applyFont="1" applyFill="1" applyBorder="1"/>
    <xf numFmtId="42" fontId="20" fillId="14" borderId="237" xfId="0" applyNumberFormat="1" applyFont="1" applyFill="1" applyBorder="1"/>
    <xf numFmtId="0" fontId="0" fillId="26" borderId="0" xfId="0" applyFill="1"/>
    <xf numFmtId="0" fontId="0" fillId="0" borderId="0" xfId="0" applyAlignment="1" applyProtection="1">
      <alignment horizontal="left"/>
      <protection locked="0"/>
    </xf>
    <xf numFmtId="0" fontId="45" fillId="0" borderId="186" xfId="0" applyFont="1" applyBorder="1" applyAlignment="1">
      <alignment vertical="center" wrapText="1"/>
    </xf>
    <xf numFmtId="0" fontId="45" fillId="0" borderId="0" xfId="0" applyFont="1" applyAlignment="1">
      <alignment wrapText="1"/>
    </xf>
    <xf numFmtId="0" fontId="45" fillId="0" borderId="508" xfId="0" applyFont="1" applyBorder="1" applyAlignment="1">
      <alignment vertical="center" wrapText="1"/>
    </xf>
    <xf numFmtId="0" fontId="45" fillId="0" borderId="508" xfId="0" applyFont="1" applyBorder="1" applyAlignment="1">
      <alignment wrapText="1"/>
    </xf>
    <xf numFmtId="42" fontId="14" fillId="0" borderId="0" xfId="0" applyNumberFormat="1" applyFont="1" applyAlignment="1">
      <alignment vertical="center" wrapText="1"/>
    </xf>
    <xf numFmtId="0" fontId="19" fillId="0" borderId="95" xfId="0" applyFont="1" applyBorder="1"/>
    <xf numFmtId="0" fontId="0" fillId="31" borderId="0" xfId="0" applyFill="1" applyProtection="1">
      <protection locked="0"/>
    </xf>
    <xf numFmtId="0" fontId="14" fillId="0" borderId="0" xfId="0" applyFont="1" applyAlignment="1">
      <alignment vertical="top" wrapText="1"/>
    </xf>
    <xf numFmtId="0" fontId="17" fillId="15" borderId="141" xfId="0" applyFont="1" applyFill="1" applyBorder="1" applyAlignment="1">
      <alignment horizontal="center" vertical="center" wrapText="1"/>
    </xf>
    <xf numFmtId="0" fontId="39" fillId="6" borderId="559" xfId="0" applyFont="1" applyFill="1" applyBorder="1" applyAlignment="1">
      <alignment horizontal="center" vertical="center" wrapText="1"/>
    </xf>
    <xf numFmtId="42" fontId="13" fillId="0" borderId="512" xfId="0" applyNumberFormat="1" applyFont="1" applyBorder="1" applyAlignment="1" applyProtection="1">
      <alignment horizontal="right"/>
      <protection locked="0"/>
    </xf>
    <xf numFmtId="42" fontId="13" fillId="0" borderId="238" xfId="0" applyNumberFormat="1" applyFont="1" applyBorder="1" applyAlignment="1" applyProtection="1">
      <alignment horizontal="right"/>
      <protection locked="0"/>
    </xf>
    <xf numFmtId="42" fontId="13" fillId="0" borderId="523" xfId="0" applyNumberFormat="1" applyFont="1" applyBorder="1" applyAlignment="1" applyProtection="1">
      <alignment horizontal="right"/>
      <protection locked="0"/>
    </xf>
    <xf numFmtId="42" fontId="14" fillId="6" borderId="141" xfId="0" applyNumberFormat="1" applyFont="1" applyFill="1" applyBorder="1"/>
    <xf numFmtId="166" fontId="39" fillId="15" borderId="141" xfId="0" applyNumberFormat="1" applyFont="1" applyFill="1" applyBorder="1" applyAlignment="1">
      <alignment horizontal="center" vertical="center" wrapText="1"/>
    </xf>
    <xf numFmtId="166" fontId="39" fillId="6" borderId="559" xfId="0" applyNumberFormat="1" applyFont="1" applyFill="1" applyBorder="1" applyAlignment="1">
      <alignment horizontal="center" wrapText="1"/>
    </xf>
    <xf numFmtId="42" fontId="13" fillId="0" borderId="399" xfId="0" applyNumberFormat="1" applyFont="1" applyBorder="1" applyAlignment="1" applyProtection="1">
      <alignment horizontal="right"/>
      <protection locked="0"/>
    </xf>
    <xf numFmtId="42" fontId="13" fillId="0" borderId="316" xfId="0" applyNumberFormat="1" applyFont="1" applyBorder="1" applyAlignment="1" applyProtection="1">
      <alignment horizontal="right"/>
      <protection locked="0"/>
    </xf>
    <xf numFmtId="167" fontId="14" fillId="6" borderId="141" xfId="0" applyNumberFormat="1" applyFont="1" applyFill="1" applyBorder="1" applyAlignment="1">
      <alignment horizontal="right"/>
    </xf>
    <xf numFmtId="42" fontId="14" fillId="6" borderId="221" xfId="0" applyNumberFormat="1" applyFont="1" applyFill="1" applyBorder="1" applyAlignment="1">
      <alignment horizontal="right"/>
    </xf>
    <xf numFmtId="166" fontId="33" fillId="0" borderId="0" xfId="0" applyNumberFormat="1" applyFont="1"/>
    <xf numFmtId="0" fontId="0" fillId="0" borderId="88" xfId="0" applyBorder="1"/>
    <xf numFmtId="0" fontId="0" fillId="0" borderId="89" xfId="0" applyBorder="1"/>
    <xf numFmtId="172" fontId="20" fillId="0" borderId="0" xfId="0" applyNumberFormat="1" applyFont="1" applyAlignment="1">
      <alignment vertical="center"/>
    </xf>
    <xf numFmtId="42" fontId="14" fillId="6" borderId="0" xfId="0" applyNumberFormat="1" applyFont="1" applyFill="1"/>
    <xf numFmtId="42" fontId="14" fillId="0" borderId="0" xfId="0" applyNumberFormat="1" applyFont="1"/>
    <xf numFmtId="42" fontId="14" fillId="0" borderId="516" xfId="0" applyNumberFormat="1" applyFont="1" applyBorder="1"/>
    <xf numFmtId="166" fontId="45" fillId="0" borderId="0" xfId="0" applyNumberFormat="1" applyFont="1" applyAlignment="1">
      <alignment vertical="top" wrapText="1"/>
    </xf>
    <xf numFmtId="167" fontId="14" fillId="0" borderId="0" xfId="0" applyNumberFormat="1" applyFont="1"/>
    <xf numFmtId="167" fontId="14" fillId="0" borderId="516" xfId="0" applyNumberFormat="1" applyFont="1" applyBorder="1" applyAlignment="1">
      <alignment horizontal="right"/>
    </xf>
    <xf numFmtId="42" fontId="14" fillId="0" borderId="516" xfId="0" applyNumberFormat="1" applyFont="1" applyBorder="1" applyAlignment="1">
      <alignment horizontal="right"/>
    </xf>
    <xf numFmtId="0" fontId="0" fillId="0" borderId="435" xfId="0" applyBorder="1" applyProtection="1">
      <protection locked="0"/>
    </xf>
    <xf numFmtId="0" fontId="0" fillId="0" borderId="3" xfId="0" applyBorder="1" applyProtection="1">
      <protection locked="0"/>
    </xf>
    <xf numFmtId="0" fontId="0" fillId="0" borderId="511" xfId="0" applyBorder="1" applyProtection="1">
      <protection locked="0"/>
    </xf>
    <xf numFmtId="0" fontId="0" fillId="0" borderId="520" xfId="0" applyBorder="1" applyProtection="1">
      <protection locked="0"/>
    </xf>
    <xf numFmtId="0" fontId="0" fillId="0" borderId="516" xfId="0" applyBorder="1" applyProtection="1">
      <protection locked="0"/>
    </xf>
    <xf numFmtId="0" fontId="45" fillId="0" borderId="0" xfId="0" applyFont="1" applyAlignment="1">
      <alignment horizontal="center" wrapText="1"/>
    </xf>
    <xf numFmtId="0" fontId="12" fillId="0" borderId="0" xfId="0" applyFont="1" applyProtection="1">
      <protection locked="0"/>
    </xf>
    <xf numFmtId="42" fontId="14" fillId="0" borderId="3" xfId="0" applyNumberFormat="1" applyFont="1" applyBorder="1" applyAlignment="1">
      <alignment vertical="center" wrapText="1"/>
    </xf>
    <xf numFmtId="0" fontId="0" fillId="0" borderId="511" xfId="0" applyBorder="1"/>
    <xf numFmtId="0" fontId="0" fillId="0" borderId="520" xfId="0" applyBorder="1"/>
    <xf numFmtId="0" fontId="0" fillId="0" borderId="0" xfId="0" applyAlignment="1">
      <alignment vertical="center" wrapText="1"/>
    </xf>
    <xf numFmtId="0" fontId="79" fillId="31" borderId="562" xfId="0" applyFont="1" applyFill="1" applyBorder="1" applyProtection="1">
      <protection locked="0"/>
    </xf>
    <xf numFmtId="0" fontId="79" fillId="31" borderId="563" xfId="0" applyFont="1" applyFill="1" applyBorder="1" applyProtection="1">
      <protection locked="0"/>
    </xf>
    <xf numFmtId="0" fontId="79" fillId="31" borderId="564" xfId="0" applyFont="1" applyFill="1" applyBorder="1" applyAlignment="1">
      <alignment horizontal="right"/>
    </xf>
    <xf numFmtId="0" fontId="2" fillId="31" borderId="0" xfId="0" applyFont="1" applyFill="1"/>
    <xf numFmtId="0" fontId="79" fillId="31" borderId="565" xfId="0" applyFont="1" applyFill="1" applyBorder="1"/>
    <xf numFmtId="0" fontId="79" fillId="31" borderId="566" xfId="0" applyFont="1" applyFill="1" applyBorder="1" applyProtection="1">
      <protection locked="0"/>
    </xf>
    <xf numFmtId="0" fontId="79" fillId="31" borderId="77" xfId="0" applyFont="1" applyFill="1" applyBorder="1" applyProtection="1">
      <protection locked="0"/>
    </xf>
    <xf numFmtId="0" fontId="79" fillId="31" borderId="567" xfId="0" applyFont="1" applyFill="1" applyBorder="1" applyProtection="1">
      <protection locked="0"/>
    </xf>
    <xf numFmtId="0" fontId="13" fillId="0" borderId="77" xfId="0" applyFont="1" applyBorder="1"/>
    <xf numFmtId="0" fontId="3" fillId="31" borderId="31" xfId="0" applyFont="1" applyFill="1" applyBorder="1" applyAlignment="1">
      <alignment vertical="center"/>
    </xf>
    <xf numFmtId="0" fontId="3" fillId="31" borderId="77" xfId="0" applyFont="1" applyFill="1" applyBorder="1"/>
    <xf numFmtId="0" fontId="0" fillId="31" borderId="77" xfId="0" applyFill="1" applyBorder="1"/>
    <xf numFmtId="0" fontId="12" fillId="6" borderId="378" xfId="0" applyFont="1" applyFill="1" applyBorder="1" applyAlignment="1">
      <alignment horizontal="center"/>
    </xf>
    <xf numFmtId="0" fontId="37" fillId="0" borderId="435" xfId="0" applyFont="1" applyBorder="1"/>
    <xf numFmtId="0" fontId="13" fillId="0" borderId="3" xfId="0" applyFont="1" applyBorder="1"/>
    <xf numFmtId="0" fontId="13" fillId="0" borderId="18" xfId="0" applyFont="1" applyBorder="1" applyProtection="1">
      <protection locked="0"/>
    </xf>
    <xf numFmtId="0" fontId="13" fillId="0" borderId="573" xfId="0" applyFont="1" applyBorder="1" applyProtection="1">
      <protection locked="0"/>
    </xf>
    <xf numFmtId="0" fontId="13" fillId="0" borderId="2" xfId="0" applyFont="1" applyBorder="1" applyAlignment="1">
      <alignment wrapText="1"/>
    </xf>
    <xf numFmtId="0" fontId="14" fillId="0" borderId="435" xfId="0" applyFont="1" applyBorder="1"/>
    <xf numFmtId="42" fontId="48" fillId="6" borderId="574" xfId="0" applyNumberFormat="1" applyFont="1" applyFill="1" applyBorder="1"/>
    <xf numFmtId="42" fontId="48" fillId="6" borderId="575" xfId="0" applyNumberFormat="1" applyFont="1" applyFill="1" applyBorder="1"/>
    <xf numFmtId="42" fontId="48" fillId="6" borderId="576" xfId="0" applyNumberFormat="1" applyFont="1" applyFill="1" applyBorder="1"/>
    <xf numFmtId="42" fontId="48" fillId="6" borderId="577" xfId="0" applyNumberFormat="1" applyFont="1" applyFill="1" applyBorder="1"/>
    <xf numFmtId="0" fontId="13" fillId="31" borderId="156" xfId="0" applyFont="1" applyFill="1" applyBorder="1" applyAlignment="1">
      <alignment wrapText="1"/>
    </xf>
    <xf numFmtId="0" fontId="47" fillId="31" borderId="156" xfId="0" applyFont="1" applyFill="1" applyBorder="1" applyAlignment="1">
      <alignment wrapText="1"/>
    </xf>
    <xf numFmtId="0" fontId="13" fillId="0" borderId="235" xfId="0" applyFont="1" applyBorder="1" applyAlignment="1" applyProtection="1">
      <alignment wrapText="1"/>
      <protection locked="0"/>
    </xf>
    <xf numFmtId="0" fontId="13" fillId="0" borderId="578" xfId="0" applyFont="1" applyBorder="1" applyAlignment="1" applyProtection="1">
      <alignment horizontal="center" wrapText="1"/>
      <protection locked="0"/>
    </xf>
    <xf numFmtId="49" fontId="13" fillId="0" borderId="579" xfId="0" applyNumberFormat="1" applyFont="1" applyBorder="1" applyAlignment="1" applyProtection="1">
      <alignment horizontal="center" wrapText="1"/>
      <protection locked="0"/>
    </xf>
    <xf numFmtId="49" fontId="13" fillId="0" borderId="579" xfId="0" applyNumberFormat="1" applyFont="1" applyBorder="1" applyAlignment="1" applyProtection="1">
      <alignment horizontal="left" wrapText="1"/>
      <protection locked="0"/>
    </xf>
    <xf numFmtId="0" fontId="13" fillId="8" borderId="331" xfId="0" applyFont="1" applyFill="1" applyBorder="1" applyAlignment="1" applyProtection="1">
      <alignment wrapText="1"/>
      <protection locked="0"/>
    </xf>
    <xf numFmtId="0" fontId="13" fillId="8" borderId="411" xfId="0" applyFont="1" applyFill="1" applyBorder="1" applyAlignment="1" applyProtection="1">
      <alignment horizontal="center" wrapText="1"/>
      <protection locked="0"/>
    </xf>
    <xf numFmtId="49" fontId="13" fillId="8" borderId="337" xfId="0" applyNumberFormat="1" applyFont="1" applyFill="1" applyBorder="1" applyAlignment="1" applyProtection="1">
      <alignment horizontal="center" wrapText="1"/>
      <protection locked="0"/>
    </xf>
    <xf numFmtId="49" fontId="13" fillId="8" borderId="337" xfId="0" applyNumberFormat="1" applyFont="1" applyFill="1" applyBorder="1" applyAlignment="1" applyProtection="1">
      <alignment horizontal="left" wrapText="1"/>
      <protection locked="0"/>
    </xf>
    <xf numFmtId="49" fontId="13" fillId="8" borderId="338" xfId="0" applyNumberFormat="1" applyFont="1" applyFill="1" applyBorder="1" applyAlignment="1" applyProtection="1">
      <alignment horizontal="center" wrapText="1"/>
      <protection locked="0"/>
    </xf>
    <xf numFmtId="0" fontId="13" fillId="5" borderId="580" xfId="0" applyFont="1" applyFill="1" applyBorder="1" applyAlignment="1" applyProtection="1">
      <alignment horizontal="center" wrapText="1"/>
      <protection locked="0"/>
    </xf>
    <xf numFmtId="0" fontId="13" fillId="5" borderId="531" xfId="0" applyFont="1" applyFill="1" applyBorder="1" applyAlignment="1" applyProtection="1">
      <alignment horizontal="center" wrapText="1"/>
      <protection locked="0"/>
    </xf>
    <xf numFmtId="0" fontId="0" fillId="0" borderId="531" xfId="0" applyBorder="1" applyProtection="1">
      <protection locked="0"/>
    </xf>
    <xf numFmtId="0" fontId="13" fillId="0" borderId="531" xfId="0" applyFont="1" applyBorder="1" applyAlignment="1" applyProtection="1">
      <alignment horizontal="center" wrapText="1"/>
      <protection locked="0"/>
    </xf>
    <xf numFmtId="0" fontId="13" fillId="0" borderId="531" xfId="0" applyFont="1" applyBorder="1" applyAlignment="1" applyProtection="1">
      <alignment horizontal="left" wrapText="1"/>
      <protection locked="0"/>
    </xf>
    <xf numFmtId="49" fontId="13" fillId="0" borderId="531" xfId="0" applyNumberFormat="1" applyFont="1" applyBorder="1" applyAlignment="1" applyProtection="1">
      <alignment horizontal="center" wrapText="1"/>
      <protection locked="0"/>
    </xf>
    <xf numFmtId="49" fontId="13" fillId="0" borderId="532" xfId="0" applyNumberFormat="1" applyFont="1" applyBorder="1" applyAlignment="1" applyProtection="1">
      <alignment horizontal="center" wrapText="1"/>
      <protection locked="0"/>
    </xf>
    <xf numFmtId="0" fontId="13" fillId="5" borderId="266" xfId="0" applyFont="1" applyFill="1" applyBorder="1" applyAlignment="1" applyProtection="1">
      <alignment horizontal="center" wrapText="1"/>
      <protection locked="0"/>
    </xf>
    <xf numFmtId="0" fontId="0" fillId="0" borderId="266" xfId="0" applyBorder="1" applyProtection="1">
      <protection locked="0"/>
    </xf>
    <xf numFmtId="0" fontId="13" fillId="0" borderId="266" xfId="0" applyFont="1" applyBorder="1" applyAlignment="1" applyProtection="1">
      <alignment horizontal="left" wrapText="1"/>
      <protection locked="0"/>
    </xf>
    <xf numFmtId="49" fontId="13" fillId="0" borderId="266" xfId="0" applyNumberFormat="1" applyFont="1" applyBorder="1" applyAlignment="1" applyProtection="1">
      <alignment horizontal="center" wrapText="1"/>
      <protection locked="0"/>
    </xf>
    <xf numFmtId="49" fontId="13" fillId="0" borderId="259" xfId="0" applyNumberFormat="1" applyFont="1" applyBorder="1" applyAlignment="1" applyProtection="1">
      <alignment horizontal="center" wrapText="1"/>
      <protection locked="0"/>
    </xf>
    <xf numFmtId="0" fontId="0" fillId="8" borderId="277" xfId="0" applyFill="1" applyBorder="1"/>
    <xf numFmtId="0" fontId="13" fillId="8" borderId="277" xfId="0" applyFont="1" applyFill="1" applyBorder="1" applyAlignment="1">
      <alignment wrapText="1"/>
    </xf>
    <xf numFmtId="49" fontId="13" fillId="8" borderId="277" xfId="0" applyNumberFormat="1" applyFont="1" applyFill="1" applyBorder="1" applyAlignment="1">
      <alignment horizontal="center" wrapText="1"/>
    </xf>
    <xf numFmtId="49" fontId="13" fillId="8" borderId="348" xfId="0" applyNumberFormat="1" applyFont="1" applyFill="1" applyBorder="1" applyAlignment="1">
      <alignment horizontal="center" wrapText="1"/>
    </xf>
    <xf numFmtId="0" fontId="13" fillId="0" borderId="580" xfId="0" applyFont="1" applyBorder="1" applyAlignment="1" applyProtection="1">
      <alignment horizontal="center" wrapText="1"/>
      <protection locked="0"/>
    </xf>
    <xf numFmtId="0" fontId="13" fillId="0" borderId="531" xfId="0" applyFont="1" applyBorder="1" applyAlignment="1" applyProtection="1">
      <alignment wrapText="1"/>
      <protection locked="0"/>
    </xf>
    <xf numFmtId="0" fontId="13" fillId="0" borderId="266" xfId="0" applyFont="1" applyBorder="1" applyAlignment="1" applyProtection="1">
      <alignment wrapText="1"/>
      <protection locked="0"/>
    </xf>
    <xf numFmtId="0" fontId="13" fillId="5" borderId="273" xfId="0" applyFont="1" applyFill="1" applyBorder="1" applyAlignment="1" applyProtection="1">
      <alignment horizontal="center" wrapText="1"/>
      <protection locked="0"/>
    </xf>
    <xf numFmtId="0" fontId="13" fillId="0" borderId="273" xfId="0" applyFont="1" applyBorder="1" applyAlignment="1" applyProtection="1">
      <alignment wrapText="1"/>
      <protection locked="0"/>
    </xf>
    <xf numFmtId="0" fontId="13" fillId="0" borderId="273" xfId="0" applyFont="1" applyBorder="1" applyAlignment="1" applyProtection="1">
      <alignment horizontal="left" wrapText="1"/>
      <protection locked="0"/>
    </xf>
    <xf numFmtId="49" fontId="13" fillId="0" borderId="273" xfId="0" applyNumberFormat="1" applyFont="1" applyBorder="1" applyAlignment="1" applyProtection="1">
      <alignment horizontal="center" wrapText="1"/>
      <protection locked="0"/>
    </xf>
    <xf numFmtId="49" fontId="13" fillId="0" borderId="424" xfId="0" applyNumberFormat="1" applyFont="1" applyBorder="1" applyAlignment="1" applyProtection="1">
      <alignment horizontal="center" wrapText="1"/>
      <protection locked="0"/>
    </xf>
    <xf numFmtId="0" fontId="2" fillId="0" borderId="582" xfId="0" applyFont="1" applyBorder="1"/>
    <xf numFmtId="0" fontId="2" fillId="0" borderId="583" xfId="0" applyFont="1" applyBorder="1"/>
    <xf numFmtId="0" fontId="2" fillId="0" borderId="584" xfId="0" applyFont="1" applyBorder="1"/>
    <xf numFmtId="0" fontId="0" fillId="0" borderId="581" xfId="0" applyBorder="1"/>
    <xf numFmtId="42" fontId="14" fillId="26" borderId="0" xfId="0" applyNumberFormat="1" applyFont="1" applyFill="1" applyAlignment="1">
      <alignment vertical="center"/>
    </xf>
    <xf numFmtId="0" fontId="5" fillId="15" borderId="220" xfId="0" applyFont="1" applyFill="1" applyBorder="1" applyAlignment="1">
      <alignment vertical="center" wrapText="1"/>
    </xf>
    <xf numFmtId="0" fontId="3" fillId="0" borderId="531" xfId="0" applyFont="1" applyBorder="1" applyAlignment="1" applyProtection="1">
      <alignment vertical="center" wrapText="1"/>
      <protection locked="0"/>
    </xf>
    <xf numFmtId="0" fontId="3" fillId="0" borderId="569" xfId="0" applyFont="1" applyBorder="1" applyAlignment="1" applyProtection="1">
      <alignment vertical="center" wrapText="1"/>
      <protection locked="0"/>
    </xf>
    <xf numFmtId="0" fontId="3" fillId="24" borderId="585" xfId="0" applyFont="1" applyFill="1" applyBorder="1" applyAlignment="1" applyProtection="1">
      <alignment vertical="center" wrapText="1"/>
      <protection locked="0"/>
    </xf>
    <xf numFmtId="0" fontId="5" fillId="15" borderId="151" xfId="0" applyFont="1" applyFill="1" applyBorder="1" applyAlignment="1">
      <alignment horizontal="center" vertical="top" wrapText="1"/>
    </xf>
    <xf numFmtId="0" fontId="0" fillId="0" borderId="583" xfId="0" applyBorder="1" applyProtection="1">
      <protection locked="0"/>
    </xf>
    <xf numFmtId="0" fontId="0" fillId="0" borderId="581" xfId="0" applyBorder="1" applyProtection="1">
      <protection locked="0"/>
    </xf>
    <xf numFmtId="0" fontId="5" fillId="8" borderId="515" xfId="0" applyFont="1" applyFill="1" applyBorder="1" applyAlignment="1">
      <alignment vertical="center" wrapText="1"/>
    </xf>
    <xf numFmtId="0" fontId="5" fillId="8" borderId="516" xfId="0" applyFont="1" applyFill="1" applyBorder="1" applyAlignment="1">
      <alignment vertical="center" wrapText="1"/>
    </xf>
    <xf numFmtId="0" fontId="5" fillId="8" borderId="517" xfId="0" applyFont="1" applyFill="1" applyBorder="1" applyAlignment="1">
      <alignment vertical="center" wrapText="1"/>
    </xf>
    <xf numFmtId="44" fontId="3" fillId="3" borderId="524" xfId="0" applyNumberFormat="1" applyFont="1" applyFill="1" applyBorder="1" applyProtection="1">
      <protection locked="0"/>
    </xf>
    <xf numFmtId="0" fontId="5" fillId="8" borderId="470" xfId="0" applyFont="1" applyFill="1" applyBorder="1" applyAlignment="1">
      <alignment vertical="center" wrapText="1"/>
    </xf>
    <xf numFmtId="0" fontId="5" fillId="8" borderId="6" xfId="0" applyFont="1" applyFill="1" applyBorder="1" applyAlignment="1">
      <alignment vertical="center" wrapText="1"/>
    </xf>
    <xf numFmtId="0" fontId="5" fillId="8" borderId="27" xfId="0" applyFont="1" applyFill="1" applyBorder="1" applyAlignment="1">
      <alignment vertical="center" wrapText="1"/>
    </xf>
    <xf numFmtId="0" fontId="3" fillId="3" borderId="0" xfId="0" applyFont="1" applyFill="1"/>
    <xf numFmtId="0" fontId="45" fillId="0" borderId="0" xfId="0" applyFont="1" applyAlignment="1">
      <alignment vertical="center" wrapText="1"/>
    </xf>
    <xf numFmtId="0" fontId="79" fillId="0" borderId="0" xfId="0" applyFont="1" applyAlignment="1">
      <alignment horizontal="center"/>
    </xf>
    <xf numFmtId="5" fontId="24" fillId="15" borderId="151" xfId="0" applyNumberFormat="1" applyFont="1" applyFill="1" applyBorder="1" applyAlignment="1">
      <alignment horizontal="left" vertical="center"/>
    </xf>
    <xf numFmtId="5" fontId="24" fillId="15" borderId="203" xfId="0" applyNumberFormat="1" applyFont="1" applyFill="1" applyBorder="1" applyAlignment="1">
      <alignment horizontal="left" vertical="center"/>
    </xf>
    <xf numFmtId="42" fontId="20" fillId="11" borderId="264" xfId="0" applyNumberFormat="1" applyFont="1" applyFill="1" applyBorder="1" applyAlignment="1">
      <alignment vertical="center"/>
    </xf>
    <xf numFmtId="5" fontId="24" fillId="15" borderId="69" xfId="0" applyNumberFormat="1" applyFont="1" applyFill="1" applyBorder="1" applyAlignment="1">
      <alignment horizontal="left" vertical="center"/>
    </xf>
    <xf numFmtId="42" fontId="20" fillId="11" borderId="546" xfId="0" applyNumberFormat="1" applyFont="1" applyFill="1" applyBorder="1" applyAlignment="1">
      <alignment vertical="center"/>
    </xf>
    <xf numFmtId="44" fontId="12" fillId="6" borderId="149" xfId="1" applyFont="1" applyFill="1" applyBorder="1" applyAlignment="1" applyProtection="1">
      <alignment horizontal="center"/>
    </xf>
    <xf numFmtId="44" fontId="12" fillId="6" borderId="148" xfId="1" applyFont="1" applyFill="1" applyBorder="1" applyAlignment="1" applyProtection="1">
      <alignment horizontal="center"/>
    </xf>
    <xf numFmtId="0" fontId="18" fillId="0" borderId="0" xfId="0" applyFont="1"/>
    <xf numFmtId="0" fontId="0" fillId="0" borderId="515" xfId="0" applyBorder="1"/>
    <xf numFmtId="0" fontId="0" fillId="0" borderId="516" xfId="0" applyBorder="1" applyAlignment="1">
      <alignment wrapText="1"/>
    </xf>
    <xf numFmtId="0" fontId="0" fillId="0" borderId="516" xfId="0" applyBorder="1"/>
    <xf numFmtId="0" fontId="0" fillId="0" borderId="517" xfId="0" applyBorder="1"/>
    <xf numFmtId="0" fontId="0" fillId="0" borderId="435" xfId="0" applyBorder="1" applyAlignment="1">
      <alignment vertical="top"/>
    </xf>
    <xf numFmtId="0" fontId="67" fillId="0" borderId="516" xfId="0" applyFont="1" applyBorder="1" applyAlignment="1">
      <alignment horizontal="center" vertical="top"/>
    </xf>
    <xf numFmtId="0" fontId="0" fillId="0" borderId="431" xfId="0" applyBorder="1" applyAlignment="1">
      <alignment vertical="top"/>
    </xf>
    <xf numFmtId="0" fontId="0" fillId="0" borderId="3" xfId="0" applyBorder="1" applyAlignment="1">
      <alignment vertical="top"/>
    </xf>
    <xf numFmtId="0" fontId="67" fillId="0" borderId="520" xfId="0" applyFont="1" applyBorder="1" applyAlignment="1">
      <alignment horizontal="center" vertical="top"/>
    </xf>
    <xf numFmtId="0" fontId="0" fillId="0" borderId="520" xfId="0" applyBorder="1" applyAlignment="1">
      <alignment vertical="top"/>
    </xf>
    <xf numFmtId="0" fontId="0" fillId="0" borderId="590" xfId="0" applyBorder="1" applyAlignment="1">
      <alignment vertical="top"/>
    </xf>
    <xf numFmtId="0" fontId="0" fillId="0" borderId="432" xfId="0" applyBorder="1" applyAlignment="1">
      <alignment vertical="top"/>
    </xf>
    <xf numFmtId="0" fontId="67" fillId="0" borderId="590" xfId="0" applyFont="1" applyBorder="1" applyAlignment="1">
      <alignment horizontal="center" vertical="top"/>
    </xf>
    <xf numFmtId="42" fontId="0" fillId="0" borderId="431" xfId="0" applyNumberFormat="1" applyBorder="1" applyAlignment="1">
      <alignment vertical="top"/>
    </xf>
    <xf numFmtId="42" fontId="0" fillId="0" borderId="520" xfId="0" applyNumberFormat="1" applyBorder="1" applyAlignment="1">
      <alignment vertical="top"/>
    </xf>
    <xf numFmtId="0" fontId="0" fillId="0" borderId="516" xfId="0" applyBorder="1" applyAlignment="1">
      <alignment vertical="top"/>
    </xf>
    <xf numFmtId="0" fontId="67" fillId="0" borderId="520" xfId="0" applyFont="1" applyBorder="1" applyAlignment="1">
      <alignment vertical="top" wrapText="1"/>
    </xf>
    <xf numFmtId="0" fontId="0" fillId="0" borderId="528" xfId="0" applyBorder="1" applyAlignment="1">
      <alignment vertical="top"/>
    </xf>
    <xf numFmtId="0" fontId="0" fillId="0" borderId="520" xfId="0" applyBorder="1" applyAlignment="1">
      <alignment wrapText="1"/>
    </xf>
    <xf numFmtId="9" fontId="69" fillId="0" borderId="0" xfId="0" applyNumberFormat="1" applyFont="1" applyProtection="1">
      <protection locked="0"/>
    </xf>
    <xf numFmtId="9" fontId="0" fillId="0" borderId="0" xfId="0" applyNumberFormat="1" applyProtection="1">
      <protection locked="0"/>
    </xf>
    <xf numFmtId="0" fontId="64" fillId="31" borderId="75" xfId="0" applyFont="1" applyFill="1" applyBorder="1" applyAlignment="1">
      <alignment vertical="center"/>
    </xf>
    <xf numFmtId="42" fontId="7" fillId="8" borderId="279" xfId="0" applyNumberFormat="1" applyFont="1" applyFill="1" applyBorder="1" applyProtection="1">
      <protection locked="0"/>
    </xf>
    <xf numFmtId="42" fontId="5" fillId="23" borderId="520" xfId="0" applyNumberFormat="1" applyFont="1" applyFill="1" applyBorder="1" applyAlignment="1">
      <alignment vertical="center"/>
    </xf>
    <xf numFmtId="0" fontId="82" fillId="0" borderId="0" xfId="0" applyFont="1"/>
    <xf numFmtId="0" fontId="67" fillId="0" borderId="0" xfId="0" applyFont="1" applyAlignment="1">
      <alignment horizontal="center" vertical="top"/>
    </xf>
    <xf numFmtId="8" fontId="0" fillId="0" borderId="0" xfId="0" applyNumberFormat="1"/>
    <xf numFmtId="0" fontId="12" fillId="0" borderId="226" xfId="11" applyFont="1" applyFill="1" applyBorder="1" applyAlignment="1" applyProtection="1">
      <alignment vertical="center"/>
      <protection locked="0"/>
    </xf>
    <xf numFmtId="0" fontId="12" fillId="0" borderId="130" xfId="11" applyFont="1" applyFill="1" applyBorder="1" applyProtection="1">
      <protection locked="0"/>
    </xf>
    <xf numFmtId="42" fontId="12" fillId="0" borderId="226" xfId="11" applyNumberFormat="1" applyFont="1" applyFill="1" applyBorder="1" applyAlignment="1" applyProtection="1">
      <alignment vertical="center"/>
      <protection locked="0"/>
    </xf>
    <xf numFmtId="42" fontId="12" fillId="0" borderId="227" xfId="11" applyNumberFormat="1" applyFont="1" applyFill="1" applyBorder="1" applyProtection="1">
      <protection locked="0"/>
    </xf>
    <xf numFmtId="169" fontId="12" fillId="0" borderId="226" xfId="11" applyNumberFormat="1" applyFont="1" applyFill="1" applyBorder="1" applyProtection="1">
      <protection locked="0"/>
    </xf>
    <xf numFmtId="1" fontId="12" fillId="0" borderId="227" xfId="11" applyNumberFormat="1" applyFont="1" applyFill="1" applyBorder="1" applyProtection="1">
      <protection locked="0"/>
    </xf>
    <xf numFmtId="0" fontId="12" fillId="0" borderId="227" xfId="11" applyFont="1" applyFill="1" applyBorder="1" applyProtection="1">
      <protection locked="0"/>
    </xf>
    <xf numFmtId="0" fontId="12" fillId="0" borderId="385" xfId="11" applyFont="1" applyFill="1" applyBorder="1" applyAlignment="1" applyProtection="1">
      <alignment vertical="center"/>
      <protection locked="0"/>
    </xf>
    <xf numFmtId="0" fontId="12" fillId="0" borderId="259" xfId="11" applyFont="1" applyFill="1" applyBorder="1" applyAlignment="1" applyProtection="1">
      <alignment vertical="center"/>
      <protection locked="0"/>
    </xf>
    <xf numFmtId="42" fontId="12" fillId="0" borderId="385" xfId="11" applyNumberFormat="1" applyFont="1" applyFill="1" applyBorder="1" applyAlignment="1" applyProtection="1">
      <alignment vertical="center"/>
      <protection locked="0"/>
    </xf>
    <xf numFmtId="42" fontId="12" fillId="0" borderId="386" xfId="11" applyNumberFormat="1" applyFont="1" applyFill="1" applyBorder="1" applyProtection="1">
      <protection locked="0"/>
    </xf>
    <xf numFmtId="169" fontId="12" fillId="0" borderId="385" xfId="11" applyNumberFormat="1" applyFont="1" applyFill="1" applyBorder="1" applyProtection="1">
      <protection locked="0"/>
    </xf>
    <xf numFmtId="1" fontId="12" fillId="0" borderId="386" xfId="11" applyNumberFormat="1" applyFont="1" applyFill="1" applyBorder="1" applyProtection="1">
      <protection locked="0"/>
    </xf>
    <xf numFmtId="0" fontId="12" fillId="0" borderId="386" xfId="11" applyFont="1" applyFill="1" applyBorder="1" applyProtection="1">
      <protection locked="0"/>
    </xf>
    <xf numFmtId="0" fontId="12" fillId="0" borderId="461" xfId="11" applyFont="1" applyFill="1" applyBorder="1" applyProtection="1">
      <protection locked="0"/>
    </xf>
    <xf numFmtId="0" fontId="12" fillId="0" borderId="459" xfId="11" applyFont="1" applyFill="1" applyBorder="1" applyProtection="1">
      <protection locked="0"/>
    </xf>
    <xf numFmtId="0" fontId="12" fillId="0" borderId="460" xfId="11" applyFont="1" applyFill="1" applyBorder="1" applyProtection="1">
      <protection locked="0"/>
    </xf>
    <xf numFmtId="0" fontId="12" fillId="0" borderId="230" xfId="11" applyFont="1" applyFill="1" applyBorder="1" applyAlignment="1" applyProtection="1">
      <alignment vertical="center"/>
      <protection locked="0"/>
    </xf>
    <xf numFmtId="42" fontId="12" fillId="0" borderId="230" xfId="11" applyNumberFormat="1" applyFont="1" applyFill="1" applyBorder="1" applyAlignment="1" applyProtection="1">
      <alignment vertical="center"/>
      <protection locked="0"/>
    </xf>
    <xf numFmtId="42" fontId="12" fillId="0" borderId="231" xfId="11" applyNumberFormat="1" applyFont="1" applyFill="1" applyBorder="1" applyProtection="1">
      <protection locked="0"/>
    </xf>
    <xf numFmtId="169" fontId="12" fillId="0" borderId="230" xfId="11" applyNumberFormat="1" applyFont="1" applyFill="1" applyBorder="1" applyProtection="1">
      <protection locked="0"/>
    </xf>
    <xf numFmtId="1" fontId="12" fillId="0" borderId="231" xfId="11" applyNumberFormat="1" applyFont="1" applyFill="1" applyBorder="1" applyProtection="1">
      <protection locked="0"/>
    </xf>
    <xf numFmtId="0" fontId="12" fillId="0" borderId="231" xfId="11" applyFont="1" applyFill="1" applyBorder="1" applyProtection="1">
      <protection locked="0"/>
    </xf>
    <xf numFmtId="0" fontId="12" fillId="0" borderId="0" xfId="11" applyFont="1" applyFill="1"/>
    <xf numFmtId="0" fontId="12" fillId="0" borderId="151" xfId="11" applyFont="1" applyFill="1" applyBorder="1"/>
    <xf numFmtId="166" fontId="12" fillId="0" borderId="0" xfId="11" applyNumberFormat="1" applyFont="1" applyFill="1" applyAlignment="1">
      <alignment horizontal="left"/>
    </xf>
    <xf numFmtId="42" fontId="12" fillId="0" borderId="0" xfId="11" applyNumberFormat="1" applyFont="1" applyFill="1" applyAlignment="1">
      <alignment horizontal="left"/>
    </xf>
    <xf numFmtId="42" fontId="12" fillId="0" borderId="0" xfId="11" applyNumberFormat="1" applyFont="1" applyFill="1"/>
    <xf numFmtId="0" fontId="12" fillId="0" borderId="0" xfId="11" applyFont="1" applyFill="1" applyAlignment="1">
      <alignment horizontal="left"/>
    </xf>
    <xf numFmtId="42" fontId="12" fillId="6" borderId="141" xfId="11" applyNumberFormat="1" applyFont="1" applyFill="1" applyBorder="1"/>
    <xf numFmtId="42" fontId="13" fillId="6" borderId="143" xfId="0" applyNumberFormat="1" applyFont="1" applyFill="1" applyBorder="1"/>
    <xf numFmtId="10" fontId="7" fillId="0" borderId="291" xfId="0" applyNumberFormat="1" applyFont="1" applyBorder="1" applyAlignment="1" applyProtection="1">
      <alignment horizontal="center" vertical="center" wrapText="1"/>
      <protection locked="0"/>
    </xf>
    <xf numFmtId="10" fontId="7" fillId="0" borderId="230" xfId="0" applyNumberFormat="1" applyFont="1" applyBorder="1" applyAlignment="1" applyProtection="1">
      <alignment horizontal="center" vertical="center" wrapText="1"/>
      <protection locked="0"/>
    </xf>
    <xf numFmtId="41" fontId="13" fillId="9" borderId="217" xfId="0" applyNumberFormat="1" applyFont="1" applyFill="1" applyBorder="1" applyAlignment="1">
      <alignment horizontal="center"/>
    </xf>
    <xf numFmtId="42" fontId="5" fillId="8" borderId="403" xfId="0" applyNumberFormat="1" applyFont="1" applyFill="1" applyBorder="1" applyAlignment="1" applyProtection="1">
      <alignment wrapText="1"/>
      <protection locked="0"/>
    </xf>
    <xf numFmtId="9" fontId="47" fillId="0" borderId="435" xfId="0" applyNumberFormat="1" applyFont="1" applyBorder="1" applyProtection="1">
      <protection locked="0"/>
    </xf>
    <xf numFmtId="0" fontId="35" fillId="0" borderId="0" xfId="0" applyFont="1" applyAlignment="1">
      <alignment horizontal="right"/>
    </xf>
    <xf numFmtId="9" fontId="35" fillId="7" borderId="141" xfId="0" applyNumberFormat="1" applyFont="1" applyFill="1" applyBorder="1" applyAlignment="1" applyProtection="1">
      <alignment horizontal="center"/>
      <protection locked="0"/>
    </xf>
    <xf numFmtId="0" fontId="0" fillId="0" borderId="598" xfId="0" applyBorder="1"/>
    <xf numFmtId="9" fontId="7" fillId="6" borderId="510" xfId="2" applyFont="1" applyFill="1" applyBorder="1" applyProtection="1"/>
    <xf numFmtId="9" fontId="7" fillId="6" borderId="274" xfId="2" applyFont="1" applyFill="1" applyBorder="1" applyProtection="1"/>
    <xf numFmtId="9" fontId="7" fillId="6" borderId="257" xfId="2" applyFont="1" applyFill="1" applyBorder="1" applyProtection="1"/>
    <xf numFmtId="9" fontId="37" fillId="15" borderId="142" xfId="0" applyNumberFormat="1" applyFont="1" applyFill="1" applyBorder="1" applyAlignment="1">
      <alignment horizontal="left" vertical="center"/>
    </xf>
    <xf numFmtId="9" fontId="37" fillId="15" borderId="142" xfId="0" applyNumberFormat="1" applyFont="1" applyFill="1" applyBorder="1" applyAlignment="1">
      <alignment horizontal="center" vertical="center"/>
    </xf>
    <xf numFmtId="0" fontId="0" fillId="6" borderId="221" xfId="0" applyFill="1" applyBorder="1" applyAlignment="1">
      <alignment horizontal="center"/>
    </xf>
    <xf numFmtId="9" fontId="37" fillId="15" borderId="200" xfId="0" applyNumberFormat="1" applyFont="1" applyFill="1" applyBorder="1" applyAlignment="1">
      <alignment horizontal="center" vertical="center"/>
    </xf>
    <xf numFmtId="9" fontId="37" fillId="15" borderId="112" xfId="0" applyNumberFormat="1" applyFont="1" applyFill="1" applyBorder="1" applyAlignment="1">
      <alignment horizontal="center" vertical="center"/>
    </xf>
    <xf numFmtId="9" fontId="37" fillId="15" borderId="154" xfId="0" applyNumberFormat="1" applyFont="1" applyFill="1" applyBorder="1" applyAlignment="1">
      <alignment horizontal="center" vertical="center"/>
    </xf>
    <xf numFmtId="0" fontId="0" fillId="0" borderId="203" xfId="0" applyBorder="1"/>
    <xf numFmtId="0" fontId="2" fillId="0" borderId="209" xfId="0" applyFont="1" applyBorder="1"/>
    <xf numFmtId="0" fontId="0" fillId="0" borderId="209" xfId="0" applyBorder="1"/>
    <xf numFmtId="0" fontId="0" fillId="0" borderId="126" xfId="0" applyBorder="1"/>
    <xf numFmtId="0" fontId="0" fillId="0" borderId="212" xfId="0" applyBorder="1"/>
    <xf numFmtId="0" fontId="0" fillId="0" borderId="213" xfId="0" applyBorder="1"/>
    <xf numFmtId="0" fontId="14" fillId="0" borderId="209" xfId="0" applyFont="1" applyBorder="1" applyAlignment="1">
      <alignment horizontal="left"/>
    </xf>
    <xf numFmtId="0" fontId="0" fillId="0" borderId="126" xfId="0" applyBorder="1" applyAlignment="1">
      <alignment horizontal="left"/>
    </xf>
    <xf numFmtId="9" fontId="17" fillId="15" borderId="104" xfId="0" applyNumberFormat="1" applyFont="1" applyFill="1" applyBorder="1" applyAlignment="1">
      <alignment horizontal="center" vertical="center" wrapText="1"/>
    </xf>
    <xf numFmtId="9" fontId="17" fillId="15" borderId="105" xfId="0" applyNumberFormat="1" applyFont="1" applyFill="1" applyBorder="1" applyAlignment="1">
      <alignment horizontal="center" vertical="center" wrapText="1"/>
    </xf>
    <xf numFmtId="9" fontId="17" fillId="15" borderId="544" xfId="0" applyNumberFormat="1" applyFont="1" applyFill="1" applyBorder="1" applyAlignment="1">
      <alignment horizontal="center" vertical="center" wrapText="1"/>
    </xf>
    <xf numFmtId="9" fontId="17" fillId="15" borderId="545" xfId="0" applyNumberFormat="1" applyFont="1" applyFill="1" applyBorder="1" applyAlignment="1">
      <alignment horizontal="center" vertical="center" wrapText="1"/>
    </xf>
    <xf numFmtId="0" fontId="0" fillId="6" borderId="514" xfId="0" applyFill="1" applyBorder="1"/>
    <xf numFmtId="0" fontId="0" fillId="0" borderId="582" xfId="0" applyBorder="1"/>
    <xf numFmtId="0" fontId="0" fillId="0" borderId="583" xfId="0" applyBorder="1"/>
    <xf numFmtId="0" fontId="0" fillId="0" borderId="584" xfId="0" applyBorder="1"/>
    <xf numFmtId="0" fontId="5" fillId="0" borderId="520" xfId="0" applyFont="1" applyBorder="1" applyAlignment="1">
      <alignment horizontal="center" vertical="center" wrapText="1"/>
    </xf>
    <xf numFmtId="0" fontId="19" fillId="0" borderId="0" xfId="0" applyFont="1" applyAlignment="1">
      <alignment wrapText="1"/>
    </xf>
    <xf numFmtId="0" fontId="45" fillId="0" borderId="0" xfId="0" applyFont="1" applyAlignment="1">
      <alignment vertical="top" wrapText="1"/>
    </xf>
    <xf numFmtId="42" fontId="17" fillId="15" borderId="141" xfId="0" applyNumberFormat="1" applyFont="1" applyFill="1" applyBorder="1" applyAlignment="1">
      <alignment vertical="center"/>
    </xf>
    <xf numFmtId="42" fontId="17" fillId="15" borderId="141" xfId="0" applyNumberFormat="1" applyFont="1" applyFill="1" applyBorder="1" applyAlignment="1">
      <alignment horizontal="center" vertical="center"/>
    </xf>
    <xf numFmtId="42" fontId="13" fillId="6" borderId="238" xfId="0" applyNumberFormat="1" applyFont="1" applyFill="1" applyBorder="1"/>
    <xf numFmtId="42" fontId="13" fillId="6" borderId="355" xfId="0" applyNumberFormat="1" applyFont="1" applyFill="1" applyBorder="1"/>
    <xf numFmtId="42" fontId="13" fillId="6" borderId="141" xfId="0" applyNumberFormat="1" applyFont="1" applyFill="1" applyBorder="1"/>
    <xf numFmtId="166" fontId="42" fillId="0" borderId="0" xfId="0" applyNumberFormat="1" applyFont="1" applyAlignment="1">
      <alignment horizontal="left" wrapText="1"/>
    </xf>
    <xf numFmtId="0" fontId="77" fillId="3" borderId="0" xfId="10" applyFont="1" applyFill="1"/>
    <xf numFmtId="166" fontId="42" fillId="0" borderId="0" xfId="0" applyNumberFormat="1" applyFont="1" applyAlignment="1">
      <alignment horizontal="left"/>
    </xf>
    <xf numFmtId="0" fontId="0" fillId="0" borderId="184" xfId="0" applyBorder="1"/>
    <xf numFmtId="0" fontId="0" fillId="0" borderId="185" xfId="0" applyBorder="1" applyAlignment="1">
      <alignment horizontal="right"/>
    </xf>
    <xf numFmtId="0" fontId="0" fillId="0" borderId="165" xfId="0" applyBorder="1"/>
    <xf numFmtId="0" fontId="0" fillId="0" borderId="165" xfId="0" applyBorder="1" applyAlignment="1">
      <alignment horizontal="right"/>
    </xf>
    <xf numFmtId="44" fontId="17" fillId="6" borderId="530" xfId="0" applyNumberFormat="1" applyFont="1" applyFill="1" applyBorder="1" applyAlignment="1">
      <alignment horizontal="left"/>
    </xf>
    <xf numFmtId="9" fontId="17" fillId="6" borderId="514" xfId="2" applyFont="1" applyFill="1" applyBorder="1" applyAlignment="1" applyProtection="1">
      <alignment horizontal="left"/>
    </xf>
    <xf numFmtId="5" fontId="24" fillId="15" borderId="547" xfId="0" applyNumberFormat="1" applyFont="1" applyFill="1" applyBorder="1" applyAlignment="1">
      <alignment horizontal="left" vertical="center"/>
    </xf>
    <xf numFmtId="42" fontId="13" fillId="6" borderId="548" xfId="0" applyNumberFormat="1" applyFont="1" applyFill="1" applyBorder="1"/>
    <xf numFmtId="5" fontId="24" fillId="15" borderId="142" xfId="0" applyNumberFormat="1" applyFont="1" applyFill="1" applyBorder="1" applyAlignment="1">
      <alignment horizontal="left" vertical="center"/>
    </xf>
    <xf numFmtId="0" fontId="0" fillId="15" borderId="590" xfId="0" applyFill="1" applyBorder="1"/>
    <xf numFmtId="0" fontId="13" fillId="6" borderId="221" xfId="12" applyNumberFormat="1" applyFont="1" applyFill="1" applyBorder="1" applyProtection="1"/>
    <xf numFmtId="5" fontId="24" fillId="15" borderId="549" xfId="0" applyNumberFormat="1" applyFont="1" applyFill="1" applyBorder="1" applyAlignment="1">
      <alignment horizontal="left" vertical="center"/>
    </xf>
    <xf numFmtId="42" fontId="13" fillId="6" borderId="550" xfId="0" applyNumberFormat="1" applyFont="1" applyFill="1" applyBorder="1"/>
    <xf numFmtId="41" fontId="12" fillId="6" borderId="148" xfId="0" applyNumberFormat="1" applyFont="1" applyFill="1" applyBorder="1" applyAlignment="1">
      <alignment horizontal="center"/>
    </xf>
    <xf numFmtId="41" fontId="12" fillId="6" borderId="532" xfId="0" applyNumberFormat="1" applyFont="1" applyFill="1" applyBorder="1" applyAlignment="1">
      <alignment horizontal="center"/>
    </xf>
    <xf numFmtId="41" fontId="12" fillId="6" borderId="259" xfId="0" applyNumberFormat="1" applyFont="1" applyFill="1" applyBorder="1" applyAlignment="1">
      <alignment horizontal="center"/>
    </xf>
    <xf numFmtId="41" fontId="12" fillId="6" borderId="348" xfId="0" applyNumberFormat="1" applyFont="1" applyFill="1" applyBorder="1" applyAlignment="1">
      <alignment horizontal="center"/>
    </xf>
    <xf numFmtId="0" fontId="0" fillId="0" borderId="3" xfId="0" applyBorder="1" applyAlignment="1">
      <alignment wrapText="1"/>
    </xf>
    <xf numFmtId="0" fontId="6" fillId="15" borderId="142" xfId="0" applyFont="1" applyFill="1" applyBorder="1" applyAlignment="1">
      <alignment horizontal="center" vertical="center" wrapText="1"/>
    </xf>
    <xf numFmtId="42" fontId="13" fillId="6" borderId="221" xfId="0" applyNumberFormat="1" applyFont="1" applyFill="1" applyBorder="1" applyAlignment="1">
      <alignment horizontal="center" vertical="center"/>
    </xf>
    <xf numFmtId="42" fontId="0" fillId="6" borderId="555" xfId="0" applyNumberFormat="1" applyFill="1" applyBorder="1"/>
    <xf numFmtId="42" fontId="0" fillId="6" borderId="556" xfId="0" applyNumberFormat="1" applyFill="1" applyBorder="1"/>
    <xf numFmtId="42" fontId="0" fillId="6" borderId="557" xfId="0" applyNumberFormat="1" applyFill="1" applyBorder="1"/>
    <xf numFmtId="42" fontId="0" fillId="6" borderId="558" xfId="0" applyNumberFormat="1" applyFill="1" applyBorder="1"/>
    <xf numFmtId="0" fontId="13" fillId="7" borderId="83" xfId="0" applyFont="1" applyFill="1" applyBorder="1" applyAlignment="1" applyProtection="1">
      <alignment horizontal="right" vertical="top"/>
      <protection locked="0"/>
    </xf>
    <xf numFmtId="0" fontId="14" fillId="0" borderId="141" xfId="0" applyFont="1" applyBorder="1" applyAlignment="1" applyProtection="1">
      <alignment horizontal="center"/>
      <protection locked="0"/>
    </xf>
    <xf numFmtId="0" fontId="42" fillId="0" borderId="0" xfId="0" applyFont="1" applyAlignment="1">
      <alignment vertical="top" wrapText="1"/>
    </xf>
    <xf numFmtId="9" fontId="13" fillId="0" borderId="89" xfId="0" applyNumberFormat="1" applyFont="1" applyBorder="1"/>
    <xf numFmtId="0" fontId="0" fillId="0" borderId="19" xfId="0" applyBorder="1"/>
    <xf numFmtId="0" fontId="83" fillId="0" borderId="19" xfId="0" applyFont="1" applyBorder="1" applyAlignment="1">
      <alignment wrapText="1"/>
    </xf>
    <xf numFmtId="6" fontId="0" fillId="0" borderId="0" xfId="0" applyNumberFormat="1"/>
    <xf numFmtId="0" fontId="84" fillId="0" borderId="0" xfId="0" applyFont="1"/>
    <xf numFmtId="0" fontId="84" fillId="33" borderId="599" xfId="0" applyFont="1" applyFill="1" applyBorder="1" applyAlignment="1">
      <alignment vertical="center"/>
    </xf>
    <xf numFmtId="44" fontId="0" fillId="0" borderId="0" xfId="0" applyNumberFormat="1"/>
    <xf numFmtId="5" fontId="0" fillId="0" borderId="0" xfId="0" applyNumberFormat="1"/>
    <xf numFmtId="0" fontId="85" fillId="0" borderId="0" xfId="0" applyFont="1"/>
    <xf numFmtId="1" fontId="0" fillId="0" borderId="0" xfId="0" applyNumberFormat="1"/>
    <xf numFmtId="49" fontId="0" fillId="0" borderId="0" xfId="0" applyNumberFormat="1"/>
    <xf numFmtId="42" fontId="13" fillId="7" borderId="512" xfId="0" applyNumberFormat="1" applyFont="1" applyFill="1" applyBorder="1" applyProtection="1">
      <protection locked="0"/>
    </xf>
    <xf numFmtId="0" fontId="0" fillId="12" borderId="0" xfId="0" applyFill="1" applyAlignment="1">
      <alignment horizontal="left"/>
    </xf>
    <xf numFmtId="0" fontId="18" fillId="15" borderId="0" xfId="0" applyFont="1" applyFill="1"/>
    <xf numFmtId="0" fontId="13" fillId="0" borderId="0" xfId="0" applyFont="1"/>
    <xf numFmtId="0" fontId="13" fillId="0" borderId="0" xfId="0" applyFont="1" applyAlignment="1">
      <alignment horizontal="right" vertical="center"/>
    </xf>
    <xf numFmtId="0" fontId="13" fillId="0" borderId="6" xfId="0" applyFont="1" applyBorder="1" applyAlignment="1">
      <alignment horizontal="right" vertical="center"/>
    </xf>
    <xf numFmtId="0" fontId="13" fillId="0" borderId="24" xfId="0" applyFont="1" applyBorder="1" applyAlignment="1">
      <alignment horizontal="right" vertical="center"/>
    </xf>
    <xf numFmtId="0" fontId="13" fillId="0" borderId="25" xfId="0" applyFont="1" applyBorder="1" applyAlignment="1">
      <alignment horizontal="right" vertical="center"/>
    </xf>
    <xf numFmtId="0" fontId="13" fillId="0" borderId="6" xfId="0" applyFont="1" applyBorder="1" applyAlignment="1" applyProtection="1">
      <alignment horizontal="left"/>
      <protection locked="0"/>
    </xf>
    <xf numFmtId="0" fontId="13" fillId="0" borderId="6" xfId="0" applyFont="1" applyBorder="1" applyProtection="1">
      <protection locked="0"/>
    </xf>
    <xf numFmtId="0" fontId="13" fillId="0" borderId="6" xfId="0" quotePrefix="1" applyFont="1" applyBorder="1" applyAlignment="1" applyProtection="1">
      <alignment horizontal="left"/>
      <protection locked="0"/>
    </xf>
    <xf numFmtId="0" fontId="45" fillId="0" borderId="0" xfId="0" applyFont="1" applyAlignment="1">
      <alignment horizontal="center" vertical="center" wrapText="1"/>
    </xf>
    <xf numFmtId="0" fontId="44" fillId="0" borderId="6" xfId="0" applyFont="1" applyBorder="1" applyAlignment="1" applyProtection="1">
      <alignment horizontal="left"/>
      <protection locked="0"/>
    </xf>
    <xf numFmtId="0" fontId="17" fillId="0" borderId="6" xfId="0" applyFont="1" applyBorder="1" applyAlignment="1" applyProtection="1">
      <alignment horizontal="left"/>
      <protection locked="0"/>
    </xf>
    <xf numFmtId="0" fontId="17" fillId="15" borderId="155" xfId="0" applyFont="1" applyFill="1" applyBorder="1" applyAlignment="1">
      <alignment horizontal="center" vertical="center" wrapText="1"/>
    </xf>
    <xf numFmtId="0" fontId="17" fillId="15" borderId="568" xfId="0" applyFont="1" applyFill="1" applyBorder="1" applyAlignment="1">
      <alignment horizontal="center" vertical="center" wrapText="1"/>
    </xf>
    <xf numFmtId="0" fontId="17" fillId="15" borderId="118" xfId="0" applyFont="1" applyFill="1" applyBorder="1" applyAlignment="1">
      <alignment horizontal="center" vertical="center" wrapText="1"/>
    </xf>
    <xf numFmtId="0" fontId="17" fillId="15" borderId="510" xfId="0" applyFont="1" applyFill="1" applyBorder="1" applyAlignment="1">
      <alignment horizontal="center" vertical="center" wrapText="1"/>
    </xf>
    <xf numFmtId="0" fontId="17" fillId="15" borderId="516" xfId="0" applyFont="1" applyFill="1" applyBorder="1" applyAlignment="1">
      <alignment horizontal="center" vertical="center" wrapText="1"/>
    </xf>
    <xf numFmtId="0" fontId="17" fillId="15" borderId="260" xfId="0" applyFont="1" applyFill="1" applyBorder="1" applyAlignment="1">
      <alignment horizontal="center" vertical="center" wrapText="1"/>
    </xf>
    <xf numFmtId="0" fontId="17" fillId="15" borderId="433" xfId="0" applyFont="1" applyFill="1" applyBorder="1" applyAlignment="1">
      <alignment horizontal="center" vertical="center" wrapText="1"/>
    </xf>
    <xf numFmtId="0" fontId="17" fillId="15" borderId="0" xfId="0" applyFont="1" applyFill="1" applyAlignment="1">
      <alignment horizontal="center" vertical="center" wrapText="1"/>
    </xf>
    <xf numFmtId="0" fontId="17" fillId="15" borderId="570" xfId="0" applyFont="1" applyFill="1" applyBorder="1" applyAlignment="1">
      <alignment horizontal="center" vertical="center" wrapText="1"/>
    </xf>
    <xf numFmtId="0" fontId="17" fillId="15" borderId="59" xfId="0" applyFont="1" applyFill="1" applyBorder="1" applyAlignment="1">
      <alignment horizontal="center" vertical="center" wrapText="1"/>
    </xf>
    <xf numFmtId="0" fontId="17" fillId="15" borderId="6" xfId="0" applyFont="1" applyFill="1" applyBorder="1" applyAlignment="1">
      <alignment horizontal="center" vertical="center" wrapText="1"/>
    </xf>
    <xf numFmtId="0" fontId="17" fillId="15" borderId="571" xfId="0" applyFont="1" applyFill="1" applyBorder="1" applyAlignment="1">
      <alignment horizontal="center" vertical="center" wrapText="1"/>
    </xf>
    <xf numFmtId="0" fontId="17" fillId="15" borderId="560" xfId="0" applyFont="1" applyFill="1" applyBorder="1" applyAlignment="1">
      <alignment horizontal="center" vertical="center" wrapText="1"/>
    </xf>
    <xf numFmtId="0" fontId="17" fillId="15" borderId="25" xfId="0" applyFont="1" applyFill="1" applyBorder="1" applyAlignment="1">
      <alignment horizontal="center" vertical="center" wrapText="1"/>
    </xf>
    <xf numFmtId="0" fontId="17" fillId="15" borderId="21" xfId="0" applyFont="1" applyFill="1" applyBorder="1" applyAlignment="1">
      <alignment horizontal="center" vertical="center" wrapText="1"/>
    </xf>
    <xf numFmtId="0" fontId="17" fillId="15" borderId="125" xfId="0" applyFont="1" applyFill="1" applyBorder="1" applyAlignment="1">
      <alignment horizontal="center" vertical="center"/>
    </xf>
    <xf numFmtId="0" fontId="17" fillId="15" borderId="516" xfId="0" applyFont="1" applyFill="1" applyBorder="1" applyAlignment="1">
      <alignment horizontal="center" vertical="center"/>
    </xf>
    <xf numFmtId="0" fontId="17" fillId="15" borderId="560" xfId="0" applyFont="1" applyFill="1" applyBorder="1" applyAlignment="1">
      <alignment horizontal="center" vertical="center"/>
    </xf>
    <xf numFmtId="0" fontId="17" fillId="15" borderId="24" xfId="0" applyFont="1" applyFill="1" applyBorder="1" applyAlignment="1">
      <alignment horizontal="center" vertical="center"/>
    </xf>
    <xf numFmtId="0" fontId="17" fillId="15" borderId="0" xfId="0" applyFont="1" applyFill="1" applyAlignment="1">
      <alignment horizontal="center" vertical="center"/>
    </xf>
    <xf numFmtId="0" fontId="17" fillId="15" borderId="25" xfId="0" applyFont="1" applyFill="1" applyBorder="1" applyAlignment="1">
      <alignment horizontal="center" vertical="center"/>
    </xf>
    <xf numFmtId="0" fontId="17" fillId="15" borderId="15" xfId="0" applyFont="1" applyFill="1" applyBorder="1" applyAlignment="1">
      <alignment horizontal="center" vertical="center"/>
    </xf>
    <xf numFmtId="0" fontId="17" fillId="15" borderId="6" xfId="0" applyFont="1" applyFill="1" applyBorder="1" applyAlignment="1">
      <alignment horizontal="center" vertical="center"/>
    </xf>
    <xf numFmtId="0" fontId="17" fillId="15" borderId="21" xfId="0" applyFont="1" applyFill="1" applyBorder="1" applyAlignment="1">
      <alignment horizontal="center" vertical="center"/>
    </xf>
    <xf numFmtId="9" fontId="17" fillId="15" borderId="125" xfId="0" applyNumberFormat="1" applyFont="1" applyFill="1" applyBorder="1" applyAlignment="1">
      <alignment horizontal="center" vertical="center" wrapText="1"/>
    </xf>
    <xf numFmtId="9" fontId="17" fillId="15" borderId="260" xfId="0" applyNumberFormat="1" applyFont="1" applyFill="1" applyBorder="1" applyAlignment="1">
      <alignment horizontal="center" vertical="center" wrapText="1"/>
    </xf>
    <xf numFmtId="9" fontId="17" fillId="15" borderId="24" xfId="0" applyNumberFormat="1" applyFont="1" applyFill="1" applyBorder="1" applyAlignment="1">
      <alignment horizontal="center" vertical="center" wrapText="1"/>
    </xf>
    <xf numFmtId="9" fontId="17" fillId="15" borderId="570" xfId="0" applyNumberFormat="1" applyFont="1" applyFill="1" applyBorder="1" applyAlignment="1">
      <alignment horizontal="center" vertical="center" wrapText="1"/>
    </xf>
    <xf numFmtId="9" fontId="17" fillId="15" borderId="15" xfId="0" applyNumberFormat="1" applyFont="1" applyFill="1" applyBorder="1" applyAlignment="1">
      <alignment horizontal="center" vertical="center" wrapText="1"/>
    </xf>
    <xf numFmtId="9" fontId="17" fillId="15" borderId="571" xfId="0" applyNumberFormat="1" applyFont="1" applyFill="1" applyBorder="1" applyAlignment="1">
      <alignment horizontal="center" vertical="center" wrapText="1"/>
    </xf>
    <xf numFmtId="0" fontId="17" fillId="15" borderId="211" xfId="0" applyFont="1" applyFill="1" applyBorder="1" applyAlignment="1">
      <alignment horizontal="center" vertical="center" wrapText="1"/>
    </xf>
    <xf numFmtId="0" fontId="17" fillId="15" borderId="561" xfId="0" applyFont="1" applyFill="1" applyBorder="1" applyAlignment="1">
      <alignment horizontal="center" vertical="center" wrapText="1"/>
    </xf>
    <xf numFmtId="9" fontId="37" fillId="15" borderId="509" xfId="0" applyNumberFormat="1" applyFont="1" applyFill="1" applyBorder="1" applyAlignment="1">
      <alignment horizontal="center" vertical="center"/>
    </xf>
    <xf numFmtId="9" fontId="37" fillId="15" borderId="4" xfId="0" applyNumberFormat="1" applyFont="1" applyFill="1" applyBorder="1" applyAlignment="1">
      <alignment horizontal="center" vertical="center"/>
    </xf>
    <xf numFmtId="0" fontId="1" fillId="6" borderId="370" xfId="0" applyFont="1" applyFill="1" applyBorder="1" applyAlignment="1">
      <alignment horizontal="center"/>
    </xf>
    <xf numFmtId="0" fontId="1" fillId="6" borderId="234" xfId="0" applyFont="1" applyFill="1" applyBorder="1" applyAlignment="1">
      <alignment horizontal="center"/>
    </xf>
    <xf numFmtId="0" fontId="3" fillId="6" borderId="370" xfId="0" applyFont="1" applyFill="1" applyBorder="1" applyAlignment="1">
      <alignment horizontal="center"/>
    </xf>
    <xf numFmtId="0" fontId="3" fillId="6" borderId="234" xfId="0" applyFont="1" applyFill="1" applyBorder="1" applyAlignment="1">
      <alignment horizontal="center"/>
    </xf>
    <xf numFmtId="0" fontId="38" fillId="0" borderId="370" xfId="0" applyFont="1" applyBorder="1" applyAlignment="1" applyProtection="1">
      <alignment horizontal="center"/>
      <protection locked="0"/>
    </xf>
    <xf numFmtId="0" fontId="38" fillId="0" borderId="233" xfId="0" applyFont="1" applyBorder="1" applyAlignment="1" applyProtection="1">
      <alignment horizontal="center"/>
      <protection locked="0"/>
    </xf>
    <xf numFmtId="0" fontId="38" fillId="0" borderId="417" xfId="0" applyFont="1" applyBorder="1" applyAlignment="1" applyProtection="1">
      <alignment horizontal="center"/>
      <protection locked="0"/>
    </xf>
    <xf numFmtId="0" fontId="38" fillId="0" borderId="237" xfId="0" applyFont="1" applyBorder="1" applyAlignment="1" applyProtection="1">
      <alignment horizontal="center"/>
      <protection locked="0"/>
    </xf>
    <xf numFmtId="0" fontId="3" fillId="6" borderId="419" xfId="0" applyFont="1" applyFill="1" applyBorder="1" applyAlignment="1">
      <alignment horizontal="center"/>
    </xf>
    <xf numFmtId="0" fontId="3" fillId="6" borderId="460" xfId="0" applyFont="1" applyFill="1" applyBorder="1" applyAlignment="1">
      <alignment horizontal="center"/>
    </xf>
    <xf numFmtId="0" fontId="37" fillId="0" borderId="370" xfId="0" applyFont="1" applyBorder="1" applyProtection="1">
      <protection locked="0"/>
    </xf>
    <xf numFmtId="0" fontId="37" fillId="0" borderId="233" xfId="0" applyFont="1" applyBorder="1" applyProtection="1">
      <protection locked="0"/>
    </xf>
    <xf numFmtId="0" fontId="37" fillId="0" borderId="369" xfId="0" applyFont="1" applyBorder="1" applyProtection="1">
      <protection locked="0"/>
    </xf>
    <xf numFmtId="0" fontId="37" fillId="0" borderId="417" xfId="0" applyFont="1" applyBorder="1" applyProtection="1">
      <protection locked="0"/>
    </xf>
    <xf numFmtId="0" fontId="37" fillId="0" borderId="237" xfId="0" applyFont="1" applyBorder="1" applyProtection="1">
      <protection locked="0"/>
    </xf>
    <xf numFmtId="0" fontId="37" fillId="0" borderId="420" xfId="0" applyFont="1" applyBorder="1" applyProtection="1">
      <protection locked="0"/>
    </xf>
    <xf numFmtId="0" fontId="37" fillId="0" borderId="419" xfId="0" applyFont="1" applyBorder="1" applyAlignment="1" applyProtection="1">
      <alignment horizontal="left"/>
      <protection locked="0"/>
    </xf>
    <xf numFmtId="0" fontId="37" fillId="0" borderId="459" xfId="0" applyFont="1" applyBorder="1" applyAlignment="1" applyProtection="1">
      <alignment horizontal="left"/>
      <protection locked="0"/>
    </xf>
    <xf numFmtId="0" fontId="37" fillId="0" borderId="370" xfId="0" applyFont="1" applyBorder="1" applyAlignment="1" applyProtection="1">
      <alignment horizontal="center"/>
      <protection locked="0"/>
    </xf>
    <xf numFmtId="0" fontId="37" fillId="0" borderId="233" xfId="0" applyFont="1" applyBorder="1" applyAlignment="1" applyProtection="1">
      <alignment horizontal="center"/>
      <protection locked="0"/>
    </xf>
    <xf numFmtId="0" fontId="38" fillId="0" borderId="279" xfId="0" applyFont="1" applyBorder="1" applyAlignment="1" applyProtection="1">
      <alignment wrapText="1"/>
      <protection locked="0"/>
    </xf>
    <xf numFmtId="0" fontId="38" fillId="0" borderId="459" xfId="0" applyFont="1" applyBorder="1" applyAlignment="1" applyProtection="1">
      <alignment wrapText="1"/>
      <protection locked="0"/>
    </xf>
    <xf numFmtId="0" fontId="38" fillId="0" borderId="257" xfId="0" applyFont="1" applyBorder="1" applyAlignment="1" applyProtection="1">
      <alignment wrapText="1"/>
      <protection locked="0"/>
    </xf>
    <xf numFmtId="0" fontId="38" fillId="0" borderId="233" xfId="0" applyFont="1" applyBorder="1" applyAlignment="1" applyProtection="1">
      <alignment wrapText="1"/>
      <protection locked="0"/>
    </xf>
    <xf numFmtId="0" fontId="1" fillId="6" borderId="478" xfId="0" applyFont="1" applyFill="1" applyBorder="1" applyAlignment="1">
      <alignment horizontal="center"/>
    </xf>
    <xf numFmtId="0" fontId="1" fillId="6" borderId="479" xfId="0" applyFont="1" applyFill="1" applyBorder="1" applyAlignment="1">
      <alignment horizontal="center"/>
    </xf>
    <xf numFmtId="0" fontId="5" fillId="6" borderId="26" xfId="0" applyFont="1" applyFill="1" applyBorder="1" applyAlignment="1">
      <alignment horizontal="center"/>
    </xf>
    <xf numFmtId="0" fontId="5" fillId="6" borderId="477" xfId="0" applyFont="1" applyFill="1" applyBorder="1" applyAlignment="1">
      <alignment horizontal="center"/>
    </xf>
    <xf numFmtId="0" fontId="38" fillId="0" borderId="274" xfId="0" applyFont="1" applyBorder="1" applyAlignment="1" applyProtection="1">
      <alignment wrapText="1"/>
      <protection locked="0"/>
    </xf>
    <xf numFmtId="0" fontId="38" fillId="0" borderId="237" xfId="0" applyFont="1" applyBorder="1" applyAlignment="1" applyProtection="1">
      <alignment wrapText="1"/>
      <protection locked="0"/>
    </xf>
    <xf numFmtId="9" fontId="17" fillId="15" borderId="208" xfId="0" applyNumberFormat="1" applyFont="1" applyFill="1" applyBorder="1" applyAlignment="1">
      <alignment horizontal="center" vertical="center" wrapText="1"/>
    </xf>
    <xf numFmtId="9" fontId="17" fillId="15" borderId="10" xfId="0" applyNumberFormat="1" applyFont="1" applyFill="1" applyBorder="1" applyAlignment="1">
      <alignment horizontal="center" vertical="center" wrapText="1"/>
    </xf>
    <xf numFmtId="9" fontId="17" fillId="15" borderId="211" xfId="0" applyNumberFormat="1" applyFont="1" applyFill="1" applyBorder="1" applyAlignment="1">
      <alignment horizontal="center" vertical="center" wrapText="1"/>
    </xf>
    <xf numFmtId="9" fontId="17" fillId="15" borderId="561" xfId="0" applyNumberFormat="1" applyFont="1" applyFill="1" applyBorder="1" applyAlignment="1">
      <alignment horizontal="center" vertical="center" wrapText="1"/>
    </xf>
    <xf numFmtId="9" fontId="17" fillId="15" borderId="509" xfId="0" applyNumberFormat="1" applyFont="1" applyFill="1" applyBorder="1" applyAlignment="1">
      <alignment horizontal="center" vertical="center" wrapText="1"/>
    </xf>
    <xf numFmtId="9" fontId="17" fillId="15" borderId="4" xfId="0" applyNumberFormat="1" applyFont="1" applyFill="1" applyBorder="1" applyAlignment="1">
      <alignment horizontal="center" vertical="center" wrapText="1"/>
    </xf>
    <xf numFmtId="9" fontId="17" fillId="15" borderId="517" xfId="0" applyNumberFormat="1" applyFont="1" applyFill="1" applyBorder="1" applyAlignment="1">
      <alignment horizontal="center" vertical="center" wrapText="1"/>
    </xf>
    <xf numFmtId="9" fontId="17" fillId="15" borderId="27" xfId="0" applyNumberFormat="1" applyFont="1" applyFill="1" applyBorder="1" applyAlignment="1">
      <alignment horizontal="center" vertical="center" wrapText="1"/>
    </xf>
    <xf numFmtId="0" fontId="45" fillId="0" borderId="0" xfId="0" applyFont="1" applyAlignment="1">
      <alignment horizontal="center" wrapText="1"/>
    </xf>
    <xf numFmtId="0" fontId="37" fillId="0" borderId="419" xfId="0" applyFont="1" applyBorder="1" applyProtection="1">
      <protection locked="0"/>
    </xf>
    <xf numFmtId="0" fontId="37" fillId="0" borderId="459" xfId="0" applyFont="1" applyBorder="1" applyProtection="1">
      <protection locked="0"/>
    </xf>
    <xf numFmtId="0" fontId="37" fillId="0" borderId="471" xfId="0" applyFont="1" applyBorder="1" applyProtection="1">
      <protection locked="0"/>
    </xf>
    <xf numFmtId="9" fontId="39" fillId="15" borderId="152" xfId="0" applyNumberFormat="1" applyFont="1" applyFill="1" applyBorder="1" applyAlignment="1">
      <alignment horizontal="center" vertical="center" wrapText="1"/>
    </xf>
    <xf numFmtId="9" fontId="39" fillId="15" borderId="569" xfId="0" applyNumberFormat="1" applyFont="1" applyFill="1" applyBorder="1" applyAlignment="1">
      <alignment horizontal="center" vertical="center" wrapText="1"/>
    </xf>
    <xf numFmtId="9" fontId="39" fillId="15" borderId="101" xfId="0" applyNumberFormat="1" applyFont="1" applyFill="1" applyBorder="1" applyAlignment="1">
      <alignment horizontal="center" vertical="center" wrapText="1"/>
    </xf>
    <xf numFmtId="9" fontId="17" fillId="15" borderId="130" xfId="0" applyNumberFormat="1" applyFont="1" applyFill="1" applyBorder="1" applyAlignment="1">
      <alignment horizontal="center" vertical="center" wrapText="1"/>
    </xf>
    <xf numFmtId="9" fontId="17" fillId="15" borderId="422" xfId="0" applyNumberFormat="1" applyFont="1" applyFill="1" applyBorder="1" applyAlignment="1">
      <alignment horizontal="center" vertical="center" wrapText="1"/>
    </xf>
    <xf numFmtId="9" fontId="17" fillId="15" borderId="572" xfId="0" applyNumberFormat="1" applyFont="1" applyFill="1" applyBorder="1" applyAlignment="1">
      <alignment horizontal="center" vertical="center" wrapText="1"/>
    </xf>
    <xf numFmtId="0" fontId="18" fillId="15" borderId="0" xfId="0" applyFont="1" applyFill="1" applyAlignment="1">
      <alignment vertical="center"/>
    </xf>
    <xf numFmtId="0" fontId="2" fillId="12" borderId="135" xfId="0" applyFont="1" applyFill="1" applyBorder="1" applyAlignment="1">
      <alignment horizontal="center"/>
    </xf>
    <xf numFmtId="0" fontId="2" fillId="12" borderId="8" xfId="0" applyFont="1" applyFill="1" applyBorder="1" applyAlignment="1">
      <alignment horizontal="center"/>
    </xf>
    <xf numFmtId="0" fontId="2" fillId="7" borderId="151" xfId="0" applyFont="1" applyFill="1" applyBorder="1"/>
    <xf numFmtId="0" fontId="2" fillId="7" borderId="414" xfId="0" applyFont="1" applyFill="1" applyBorder="1"/>
    <xf numFmtId="0" fontId="2" fillId="7" borderId="421" xfId="0" applyFont="1" applyFill="1" applyBorder="1"/>
    <xf numFmtId="0" fontId="36" fillId="15" borderId="211" xfId="0" applyFont="1" applyFill="1" applyBorder="1" applyAlignment="1">
      <alignment horizontal="center" vertical="center" wrapText="1"/>
    </xf>
    <xf numFmtId="0" fontId="36" fillId="15" borderId="25" xfId="0" applyFont="1" applyFill="1" applyBorder="1" applyAlignment="1">
      <alignment horizontal="center" vertical="center" wrapText="1"/>
    </xf>
    <xf numFmtId="0" fontId="36" fillId="15" borderId="21" xfId="0" applyFont="1" applyFill="1" applyBorder="1" applyAlignment="1">
      <alignment horizontal="center" vertical="center" wrapText="1"/>
    </xf>
    <xf numFmtId="0" fontId="36" fillId="15" borderId="207" xfId="0" applyFont="1" applyFill="1" applyBorder="1" applyAlignment="1">
      <alignment horizontal="center" vertical="center" wrapText="1"/>
    </xf>
    <xf numFmtId="0" fontId="36" fillId="15" borderId="75" xfId="0" applyFont="1" applyFill="1" applyBorder="1" applyAlignment="1">
      <alignment horizontal="center" vertical="center" wrapText="1"/>
    </xf>
    <xf numFmtId="0" fontId="36" fillId="15" borderId="4" xfId="0" applyFont="1" applyFill="1" applyBorder="1" applyAlignment="1">
      <alignment horizontal="center" vertical="center" wrapText="1"/>
    </xf>
    <xf numFmtId="0" fontId="36" fillId="15" borderId="509" xfId="0" applyFont="1" applyFill="1" applyBorder="1" applyAlignment="1">
      <alignment horizontal="center" vertical="center" wrapText="1"/>
    </xf>
    <xf numFmtId="0" fontId="36" fillId="15" borderId="207" xfId="0" applyFont="1" applyFill="1" applyBorder="1" applyAlignment="1">
      <alignment horizontal="center" wrapText="1"/>
    </xf>
    <xf numFmtId="0" fontId="36" fillId="15" borderId="75" xfId="0" applyFont="1" applyFill="1" applyBorder="1" applyAlignment="1">
      <alignment horizontal="center" wrapText="1"/>
    </xf>
    <xf numFmtId="0" fontId="36" fillId="15" borderId="4" xfId="0" applyFont="1" applyFill="1" applyBorder="1" applyAlignment="1">
      <alignment horizontal="center" wrapText="1"/>
    </xf>
    <xf numFmtId="0" fontId="36" fillId="15" borderId="208" xfId="0" applyFont="1" applyFill="1" applyBorder="1" applyAlignment="1">
      <alignment horizontal="center" vertical="center" wrapText="1"/>
    </xf>
    <xf numFmtId="0" fontId="36" fillId="15" borderId="82" xfId="0" applyFont="1" applyFill="1" applyBorder="1" applyAlignment="1">
      <alignment horizontal="center" vertical="center" wrapText="1"/>
    </xf>
    <xf numFmtId="0" fontId="36" fillId="15" borderId="10" xfId="0" applyFont="1" applyFill="1" applyBorder="1" applyAlignment="1">
      <alignment horizontal="center" vertical="center" wrapText="1"/>
    </xf>
    <xf numFmtId="0" fontId="36" fillId="6" borderId="205"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36" fillId="6" borderId="213" xfId="0" applyFont="1" applyFill="1" applyBorder="1" applyAlignment="1">
      <alignment horizontal="center" vertical="center" wrapText="1"/>
    </xf>
    <xf numFmtId="0" fontId="36" fillId="6" borderId="207" xfId="0" applyFont="1" applyFill="1" applyBorder="1" applyAlignment="1">
      <alignment horizontal="center" vertical="center" wrapText="1"/>
    </xf>
    <xf numFmtId="0" fontId="36" fillId="6" borderId="75"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21" fillId="26" borderId="207" xfId="0" applyFont="1" applyFill="1" applyBorder="1" applyAlignment="1">
      <alignment horizontal="center" vertical="center"/>
    </xf>
    <xf numFmtId="0" fontId="21" fillId="26" borderId="75" xfId="0" applyFont="1" applyFill="1" applyBorder="1" applyAlignment="1">
      <alignment horizontal="center" vertical="center"/>
    </xf>
    <xf numFmtId="0" fontId="14" fillId="0" borderId="0" xfId="0" applyFont="1" applyAlignment="1">
      <alignment horizontal="center" wrapText="1"/>
    </xf>
    <xf numFmtId="0" fontId="3" fillId="0" borderId="14" xfId="0" applyFont="1" applyBorder="1" applyAlignment="1" applyProtection="1">
      <alignment horizontal="left" vertical="top" wrapText="1"/>
      <protection locked="0"/>
    </xf>
    <xf numFmtId="0" fontId="3" fillId="0" borderId="18"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14" fillId="6" borderId="212" xfId="0" applyFont="1" applyFill="1" applyBorder="1"/>
    <xf numFmtId="0" fontId="14" fillId="6" borderId="508" xfId="0" applyFont="1" applyFill="1" applyBorder="1"/>
    <xf numFmtId="0" fontId="5" fillId="0" borderId="0" xfId="0" applyFont="1" applyAlignment="1">
      <alignment horizontal="center" vertical="center" wrapText="1"/>
    </xf>
    <xf numFmtId="0" fontId="14" fillId="15" borderId="155" xfId="0" applyFont="1" applyFill="1" applyBorder="1" applyAlignment="1">
      <alignment horizontal="center"/>
    </xf>
    <xf numFmtId="0" fontId="14" fillId="15" borderId="118" xfId="0" applyFont="1" applyFill="1" applyBorder="1" applyAlignment="1">
      <alignment horizontal="center"/>
    </xf>
    <xf numFmtId="0" fontId="14" fillId="15" borderId="152" xfId="0" applyFont="1" applyFill="1" applyBorder="1" applyAlignment="1">
      <alignment horizontal="center" wrapText="1"/>
    </xf>
    <xf numFmtId="0" fontId="14" fillId="15" borderId="101" xfId="0" applyFont="1" applyFill="1" applyBorder="1" applyAlignment="1">
      <alignment horizontal="center" wrapText="1"/>
    </xf>
    <xf numFmtId="0" fontId="14" fillId="15" borderId="152" xfId="0" applyFont="1" applyFill="1" applyBorder="1" applyAlignment="1">
      <alignment horizontal="center"/>
    </xf>
    <xf numFmtId="0" fontId="14" fillId="15" borderId="101" xfId="0" applyFont="1" applyFill="1" applyBorder="1" applyAlignment="1">
      <alignment horizontal="center"/>
    </xf>
    <xf numFmtId="0" fontId="14" fillId="15" borderId="130" xfId="0" applyFont="1" applyFill="1" applyBorder="1" applyAlignment="1">
      <alignment horizontal="center" wrapText="1"/>
    </xf>
    <xf numFmtId="0" fontId="14" fillId="15" borderId="572" xfId="0" applyFont="1" applyFill="1" applyBorder="1" applyAlignment="1">
      <alignment horizontal="center" wrapText="1"/>
    </xf>
    <xf numFmtId="0" fontId="18" fillId="15" borderId="0" xfId="0" applyFont="1" applyFill="1" applyAlignment="1">
      <alignment horizontal="left"/>
    </xf>
    <xf numFmtId="0" fontId="3" fillId="3" borderId="14" xfId="0" applyFont="1" applyFill="1" applyBorder="1" applyAlignment="1" applyProtection="1">
      <alignment horizontal="left" vertical="top" wrapText="1"/>
      <protection locked="0"/>
    </xf>
    <xf numFmtId="0" fontId="3" fillId="3" borderId="18"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15"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0" fontId="3" fillId="3" borderId="21" xfId="0" applyFont="1" applyFill="1" applyBorder="1" applyAlignment="1" applyProtection="1">
      <alignment horizontal="left" vertical="top" wrapText="1"/>
      <protection locked="0"/>
    </xf>
    <xf numFmtId="0" fontId="17" fillId="3" borderId="513" xfId="0" applyFont="1" applyFill="1" applyBorder="1" applyAlignment="1">
      <alignment horizontal="center" wrapText="1"/>
    </xf>
    <xf numFmtId="0" fontId="17" fillId="3" borderId="566" xfId="0" applyFont="1" applyFill="1" applyBorder="1" applyAlignment="1">
      <alignment horizontal="center" wrapText="1"/>
    </xf>
    <xf numFmtId="0" fontId="22" fillId="0" borderId="52" xfId="0" applyFont="1" applyBorder="1" applyAlignment="1" applyProtection="1">
      <alignment vertical="center"/>
      <protection locked="0"/>
    </xf>
    <xf numFmtId="0" fontId="22" fillId="0" borderId="50" xfId="0" applyFont="1" applyBorder="1" applyAlignment="1" applyProtection="1">
      <alignment vertical="center"/>
      <protection locked="0"/>
    </xf>
    <xf numFmtId="0" fontId="22" fillId="0" borderId="53" xfId="0" applyFont="1" applyBorder="1" applyAlignment="1" applyProtection="1">
      <alignment vertical="center"/>
      <protection locked="0"/>
    </xf>
    <xf numFmtId="0" fontId="25" fillId="7" borderId="516" xfId="0" applyFont="1" applyFill="1" applyBorder="1" applyAlignment="1">
      <alignment horizontal="center"/>
    </xf>
    <xf numFmtId="0" fontId="25" fillId="12" borderId="515" xfId="0" applyFont="1" applyFill="1" applyBorder="1" applyAlignment="1">
      <alignment horizontal="center"/>
    </xf>
    <xf numFmtId="0" fontId="25" fillId="12" borderId="516" xfId="0" applyFont="1" applyFill="1" applyBorder="1" applyAlignment="1">
      <alignment horizontal="center"/>
    </xf>
    <xf numFmtId="0" fontId="25" fillId="12" borderId="517" xfId="0" applyFont="1" applyFill="1" applyBorder="1" applyAlignment="1">
      <alignment horizontal="center"/>
    </xf>
    <xf numFmtId="0" fontId="24" fillId="10" borderId="513" xfId="0" applyFont="1" applyFill="1" applyBorder="1" applyAlignment="1">
      <alignment horizontal="center" vertical="center" wrapText="1"/>
    </xf>
    <xf numFmtId="0" fontId="24" fillId="10" borderId="77" xfId="0" applyFont="1" applyFill="1" applyBorder="1" applyAlignment="1">
      <alignment horizontal="center" vertical="center" wrapText="1"/>
    </xf>
    <xf numFmtId="0" fontId="24" fillId="10" borderId="514" xfId="0" applyFont="1" applyFill="1" applyBorder="1" applyAlignment="1">
      <alignment horizontal="center" vertical="center" wrapText="1"/>
    </xf>
    <xf numFmtId="5" fontId="24" fillId="7" borderId="76" xfId="0" applyNumberFormat="1" applyFont="1" applyFill="1" applyBorder="1" applyAlignment="1">
      <alignment horizontal="center" vertical="center" wrapText="1"/>
    </xf>
    <xf numFmtId="5" fontId="24" fillId="7" borderId="518" xfId="0" applyNumberFormat="1" applyFont="1" applyFill="1" applyBorder="1" applyAlignment="1">
      <alignment horizontal="center" vertical="center" wrapText="1"/>
    </xf>
    <xf numFmtId="5" fontId="24" fillId="12" borderId="76" xfId="0" applyNumberFormat="1" applyFont="1" applyFill="1" applyBorder="1" applyAlignment="1">
      <alignment horizontal="center" vertical="center" wrapText="1"/>
    </xf>
    <xf numFmtId="5" fontId="24" fillId="12" borderId="518" xfId="0" applyNumberFormat="1" applyFont="1" applyFill="1" applyBorder="1" applyAlignment="1">
      <alignment horizontal="center" vertical="center" wrapText="1"/>
    </xf>
    <xf numFmtId="42" fontId="14" fillId="0" borderId="0" xfId="0" applyNumberFormat="1" applyFont="1" applyAlignment="1">
      <alignment horizontal="left" vertical="center" wrapText="1"/>
    </xf>
    <xf numFmtId="0" fontId="24" fillId="10" borderId="515" xfId="0" applyFont="1" applyFill="1" applyBorder="1" applyAlignment="1">
      <alignment horizontal="center" vertical="center" wrapText="1"/>
    </xf>
    <xf numFmtId="0" fontId="24" fillId="10" borderId="435" xfId="0" applyFont="1" applyFill="1" applyBorder="1" applyAlignment="1">
      <alignment horizontal="center" vertical="center" wrapText="1"/>
    </xf>
    <xf numFmtId="0" fontId="24" fillId="10" borderId="511" xfId="0" applyFont="1" applyFill="1" applyBorder="1" applyAlignment="1">
      <alignment horizontal="center" vertical="center" wrapText="1"/>
    </xf>
    <xf numFmtId="0" fontId="0" fillId="0" borderId="0" xfId="0" applyAlignment="1">
      <alignment wrapText="1"/>
    </xf>
    <xf numFmtId="44" fontId="20" fillId="0" borderId="370" xfId="0" applyNumberFormat="1" applyFont="1" applyBorder="1" applyAlignment="1" applyProtection="1">
      <alignment vertical="center"/>
      <protection locked="0"/>
    </xf>
    <xf numFmtId="44" fontId="20" fillId="0" borderId="234" xfId="0" applyNumberFormat="1" applyFont="1" applyBorder="1" applyAlignment="1" applyProtection="1">
      <alignment vertical="center"/>
      <protection locked="0"/>
    </xf>
    <xf numFmtId="44" fontId="20" fillId="0" borderId="395" xfId="0" applyNumberFormat="1" applyFont="1" applyBorder="1" applyAlignment="1" applyProtection="1">
      <alignment vertical="center"/>
      <protection locked="0"/>
    </xf>
    <xf numFmtId="44" fontId="20" fillId="0" borderId="335" xfId="0" applyNumberFormat="1" applyFont="1" applyBorder="1" applyAlignment="1" applyProtection="1">
      <alignment vertical="center"/>
      <protection locked="0"/>
    </xf>
    <xf numFmtId="44" fontId="20" fillId="0" borderId="391" xfId="0" applyNumberFormat="1" applyFont="1" applyBorder="1" applyAlignment="1" applyProtection="1">
      <alignment vertical="center"/>
      <protection locked="0"/>
    </xf>
    <xf numFmtId="44" fontId="20" fillId="0" borderId="229" xfId="0" applyNumberFormat="1" applyFont="1" applyBorder="1" applyAlignment="1" applyProtection="1">
      <alignment vertical="center"/>
      <protection locked="0"/>
    </xf>
    <xf numFmtId="9" fontId="20" fillId="0" borderId="370" xfId="0" applyNumberFormat="1" applyFont="1" applyBorder="1" applyAlignment="1" applyProtection="1">
      <alignment vertical="center"/>
      <protection locked="0"/>
    </xf>
    <xf numFmtId="44" fontId="20" fillId="0" borderId="140" xfId="0" applyNumberFormat="1" applyFont="1" applyBorder="1" applyAlignment="1" applyProtection="1">
      <alignment vertical="center"/>
      <protection locked="0"/>
    </xf>
    <xf numFmtId="44" fontId="20" fillId="0" borderId="415" xfId="0" applyNumberFormat="1" applyFont="1" applyBorder="1" applyAlignment="1" applyProtection="1">
      <alignment vertical="center"/>
      <protection locked="0"/>
    </xf>
    <xf numFmtId="0" fontId="5" fillId="7" borderId="128" xfId="0" applyFont="1" applyFill="1" applyBorder="1" applyAlignment="1">
      <alignment horizontal="center"/>
    </xf>
    <xf numFmtId="0" fontId="5" fillId="7" borderId="209" xfId="0" applyFont="1" applyFill="1" applyBorder="1" applyAlignment="1">
      <alignment horizontal="center"/>
    </xf>
    <xf numFmtId="0" fontId="5" fillId="7" borderId="126" xfId="0" applyFont="1" applyFill="1" applyBorder="1" applyAlignment="1">
      <alignment horizontal="center"/>
    </xf>
    <xf numFmtId="5" fontId="8" fillId="15" borderId="56" xfId="0" applyNumberFormat="1" applyFont="1" applyFill="1" applyBorder="1" applyAlignment="1">
      <alignment horizontal="center" vertical="center" wrapText="1"/>
    </xf>
    <xf numFmtId="5" fontId="8" fillId="15" borderId="55" xfId="0" applyNumberFormat="1" applyFont="1" applyFill="1" applyBorder="1" applyAlignment="1">
      <alignment horizontal="center" vertical="center" wrapText="1"/>
    </xf>
    <xf numFmtId="0" fontId="25" fillId="7" borderId="122" xfId="0" applyFont="1" applyFill="1" applyBorder="1" applyAlignment="1">
      <alignment horizontal="center"/>
    </xf>
    <xf numFmtId="0" fontId="25" fillId="7" borderId="49" xfId="0" applyFont="1" applyFill="1" applyBorder="1" applyAlignment="1">
      <alignment horizontal="center"/>
    </xf>
    <xf numFmtId="0" fontId="25" fillId="7" borderId="123" xfId="0" applyFont="1" applyFill="1" applyBorder="1" applyAlignment="1">
      <alignment horizontal="center"/>
    </xf>
    <xf numFmtId="0" fontId="14" fillId="15" borderId="52" xfId="0" applyFont="1" applyFill="1" applyBorder="1" applyAlignment="1">
      <alignment horizontal="center"/>
    </xf>
    <xf numFmtId="0" fontId="14" fillId="15" borderId="47" xfId="0" applyFont="1" applyFill="1" applyBorder="1" applyAlignment="1">
      <alignment horizontal="center"/>
    </xf>
    <xf numFmtId="5" fontId="14" fillId="15" borderId="74" xfId="0" applyNumberFormat="1" applyFont="1" applyFill="1" applyBorder="1" applyAlignment="1">
      <alignment horizontal="center" vertical="center"/>
    </xf>
    <xf numFmtId="5" fontId="14" fillId="15" borderId="75" xfId="0" applyNumberFormat="1" applyFont="1" applyFill="1" applyBorder="1" applyAlignment="1">
      <alignment horizontal="center" vertical="center"/>
    </xf>
    <xf numFmtId="5" fontId="14" fillId="15" borderId="16" xfId="0" applyNumberFormat="1" applyFont="1" applyFill="1" applyBorder="1" applyAlignment="1">
      <alignment horizontal="center" vertical="center"/>
    </xf>
    <xf numFmtId="0" fontId="14" fillId="7" borderId="76" xfId="0" applyFont="1" applyFill="1" applyBorder="1" applyAlignment="1">
      <alignment horizontal="center" vertical="center" wrapText="1"/>
    </xf>
    <xf numFmtId="0" fontId="14" fillId="7" borderId="23" xfId="0" applyFont="1" applyFill="1" applyBorder="1" applyAlignment="1">
      <alignment horizontal="center" vertical="center" wrapText="1"/>
    </xf>
    <xf numFmtId="5" fontId="14" fillId="15" borderId="81" xfId="0" applyNumberFormat="1" applyFont="1" applyFill="1" applyBorder="1" applyAlignment="1">
      <alignment horizontal="center" vertical="center" wrapText="1"/>
    </xf>
    <xf numFmtId="5" fontId="14" fillId="15" borderId="82" xfId="0" applyNumberFormat="1" applyFont="1" applyFill="1" applyBorder="1" applyAlignment="1">
      <alignment horizontal="center" vertical="center" wrapText="1"/>
    </xf>
    <xf numFmtId="5" fontId="14" fillId="15" borderId="22" xfId="0" applyNumberFormat="1" applyFont="1" applyFill="1" applyBorder="1" applyAlignment="1">
      <alignment horizontal="center" vertical="center" wrapText="1"/>
    </xf>
    <xf numFmtId="0" fontId="76" fillId="0" borderId="186" xfId="0" applyFont="1" applyBorder="1" applyAlignment="1">
      <alignment horizontal="center" vertical="center"/>
    </xf>
    <xf numFmtId="0" fontId="76" fillId="0" borderId="517" xfId="0" applyFont="1" applyBorder="1" applyAlignment="1">
      <alignment horizontal="center" vertical="center"/>
    </xf>
    <xf numFmtId="168" fontId="22" fillId="0" borderId="52" xfId="0" applyNumberFormat="1" applyFont="1" applyBorder="1" applyAlignment="1" applyProtection="1">
      <alignment vertical="center"/>
      <protection locked="0"/>
    </xf>
    <xf numFmtId="168" fontId="22" fillId="0" borderId="50" xfId="0" applyNumberFormat="1" applyFont="1" applyBorder="1" applyAlignment="1" applyProtection="1">
      <alignment vertical="center"/>
      <protection locked="0"/>
    </xf>
    <xf numFmtId="168" fontId="22" fillId="0" borderId="53" xfId="0" applyNumberFormat="1" applyFont="1" applyBorder="1" applyAlignment="1" applyProtection="1">
      <alignment vertical="center"/>
      <protection locked="0"/>
    </xf>
    <xf numFmtId="0" fontId="35" fillId="15" borderId="0" xfId="0" applyFont="1" applyFill="1" applyAlignment="1">
      <alignment horizontal="left"/>
    </xf>
    <xf numFmtId="0" fontId="35" fillId="15" borderId="151" xfId="0" applyFont="1" applyFill="1" applyBorder="1"/>
    <xf numFmtId="0" fontId="35" fillId="15" borderId="210" xfId="0" applyFont="1" applyFill="1" applyBorder="1"/>
    <xf numFmtId="0" fontId="46" fillId="15" borderId="151" xfId="0" applyFont="1" applyFill="1" applyBorder="1"/>
    <xf numFmtId="0" fontId="46" fillId="15" borderId="414" xfId="0" applyFont="1" applyFill="1" applyBorder="1"/>
    <xf numFmtId="0" fontId="48" fillId="0" borderId="0" xfId="0" applyFont="1" applyAlignment="1">
      <alignment horizontal="left" vertical="center" wrapText="1"/>
    </xf>
    <xf numFmtId="0" fontId="48" fillId="0" borderId="25" xfId="0" applyFont="1" applyBorder="1" applyAlignment="1">
      <alignment horizontal="left" vertical="center" wrapText="1"/>
    </xf>
    <xf numFmtId="0" fontId="75" fillId="0" borderId="0" xfId="9"/>
    <xf numFmtId="0" fontId="22" fillId="0" borderId="0" xfId="0" applyFont="1"/>
    <xf numFmtId="0" fontId="14" fillId="0" borderId="0" xfId="0" applyFont="1" applyAlignment="1">
      <alignment horizontal="center" vertical="top" wrapText="1"/>
    </xf>
    <xf numFmtId="0" fontId="19" fillId="0" borderId="0" xfId="0" applyFont="1" applyAlignment="1">
      <alignment horizontal="left" wrapText="1"/>
    </xf>
    <xf numFmtId="0" fontId="17" fillId="15" borderId="592" xfId="0" applyFont="1" applyFill="1" applyBorder="1" applyAlignment="1">
      <alignment horizontal="center"/>
    </xf>
    <xf numFmtId="0" fontId="17" fillId="15" borderId="518" xfId="0" applyFont="1" applyFill="1" applyBorder="1" applyAlignment="1">
      <alignment horizontal="center"/>
    </xf>
    <xf numFmtId="0" fontId="17" fillId="15" borderId="594" xfId="0" applyFont="1" applyFill="1" applyBorder="1" applyAlignment="1">
      <alignment horizontal="center" wrapText="1"/>
    </xf>
    <xf numFmtId="0" fontId="17" fillId="15" borderId="516" xfId="0" applyFont="1" applyFill="1" applyBorder="1" applyAlignment="1">
      <alignment horizontal="center" wrapText="1"/>
    </xf>
    <xf numFmtId="0" fontId="17" fillId="15" borderId="517" xfId="0" applyFont="1" applyFill="1" applyBorder="1" applyAlignment="1">
      <alignment horizontal="center" wrapText="1"/>
    </xf>
    <xf numFmtId="0" fontId="17" fillId="15" borderId="17" xfId="0" applyFont="1" applyFill="1" applyBorder="1" applyAlignment="1">
      <alignment horizontal="center" wrapText="1"/>
    </xf>
    <xf numFmtId="0" fontId="17" fillId="15" borderId="520" xfId="0" applyFont="1" applyFill="1" applyBorder="1" applyAlignment="1">
      <alignment horizontal="center" wrapText="1"/>
    </xf>
    <xf numFmtId="0" fontId="17" fillId="15" borderId="581" xfId="0" applyFont="1" applyFill="1" applyBorder="1" applyAlignment="1">
      <alignment horizontal="center" wrapText="1"/>
    </xf>
    <xf numFmtId="0" fontId="13" fillId="0" borderId="595" xfId="0" applyFont="1" applyBorder="1" applyProtection="1">
      <protection locked="0"/>
    </xf>
    <xf numFmtId="0" fontId="13" fillId="0" borderId="596" xfId="0" applyFont="1" applyBorder="1" applyProtection="1">
      <protection locked="0"/>
    </xf>
    <xf numFmtId="0" fontId="13" fillId="0" borderId="597" xfId="0" applyFont="1" applyBorder="1" applyProtection="1">
      <protection locked="0"/>
    </xf>
    <xf numFmtId="0" fontId="13" fillId="0" borderId="232" xfId="0" applyFont="1" applyBorder="1" applyProtection="1">
      <protection locked="0"/>
    </xf>
    <xf numFmtId="0" fontId="13" fillId="0" borderId="233" xfId="0" applyFont="1" applyBorder="1" applyProtection="1">
      <protection locked="0"/>
    </xf>
    <xf numFmtId="0" fontId="13" fillId="0" borderId="234" xfId="0" applyFont="1" applyBorder="1" applyProtection="1">
      <protection locked="0"/>
    </xf>
    <xf numFmtId="0" fontId="17" fillId="15" borderId="593" xfId="0" applyFont="1" applyFill="1" applyBorder="1" applyAlignment="1">
      <alignment horizontal="center" wrapText="1"/>
    </xf>
    <xf numFmtId="0" fontId="17" fillId="15" borderId="521" xfId="0" applyFont="1" applyFill="1" applyBorder="1" applyAlignment="1">
      <alignment horizontal="center" wrapText="1"/>
    </xf>
    <xf numFmtId="0" fontId="17" fillId="15" borderId="592" xfId="0" applyFont="1" applyFill="1" applyBorder="1" applyAlignment="1">
      <alignment horizontal="center" wrapText="1"/>
    </xf>
    <xf numFmtId="0" fontId="17" fillId="15" borderId="518" xfId="0" applyFont="1" applyFill="1" applyBorder="1" applyAlignment="1">
      <alignment horizontal="center" wrapText="1"/>
    </xf>
    <xf numFmtId="0" fontId="17" fillId="15" borderId="509" xfId="0" applyFont="1" applyFill="1" applyBorder="1" applyAlignment="1">
      <alignment horizontal="center" wrapText="1"/>
    </xf>
    <xf numFmtId="0" fontId="17" fillId="15" borderId="519" xfId="0" applyFont="1" applyFill="1" applyBorder="1" applyAlignment="1">
      <alignment horizontal="center" wrapText="1"/>
    </xf>
    <xf numFmtId="0" fontId="39" fillId="15" borderId="509" xfId="0" applyFont="1" applyFill="1" applyBorder="1" applyAlignment="1">
      <alignment horizontal="center" wrapText="1"/>
    </xf>
    <xf numFmtId="0" fontId="39" fillId="15" borderId="519" xfId="0" applyFont="1" applyFill="1" applyBorder="1" applyAlignment="1">
      <alignment horizontal="center" wrapText="1"/>
    </xf>
    <xf numFmtId="166" fontId="42" fillId="0" borderId="0" xfId="0" applyNumberFormat="1" applyFont="1" applyAlignment="1">
      <alignment horizontal="left" wrapText="1"/>
    </xf>
    <xf numFmtId="0" fontId="13" fillId="8" borderId="591" xfId="0" applyFont="1" applyFill="1" applyBorder="1"/>
    <xf numFmtId="0" fontId="13" fillId="8" borderId="332" xfId="0" applyFont="1" applyFill="1" applyBorder="1"/>
    <xf numFmtId="0" fontId="13" fillId="8" borderId="335" xfId="0" applyFont="1" applyFill="1" applyBorder="1"/>
    <xf numFmtId="0" fontId="14" fillId="0" borderId="520" xfId="0" applyFont="1" applyBorder="1"/>
    <xf numFmtId="0" fontId="14" fillId="0" borderId="520" xfId="0" applyFont="1" applyBorder="1" applyAlignment="1">
      <alignment horizontal="left"/>
    </xf>
    <xf numFmtId="0" fontId="12" fillId="0" borderId="595" xfId="11" applyFont="1" applyFill="1" applyBorder="1" applyProtection="1">
      <protection locked="0"/>
    </xf>
    <xf numFmtId="0" fontId="12" fillId="0" borderId="596" xfId="11" applyFont="1" applyFill="1" applyBorder="1" applyProtection="1">
      <protection locked="0"/>
    </xf>
    <xf numFmtId="0" fontId="12" fillId="0" borderId="597" xfId="11" applyFont="1" applyFill="1" applyBorder="1" applyProtection="1">
      <protection locked="0"/>
    </xf>
    <xf numFmtId="166" fontId="42" fillId="0" borderId="0" xfId="0" applyNumberFormat="1" applyFont="1" applyAlignment="1">
      <alignment horizontal="left" vertical="center" wrapText="1"/>
    </xf>
    <xf numFmtId="0" fontId="12" fillId="0" borderId="232" xfId="11" applyFont="1" applyFill="1" applyBorder="1" applyProtection="1">
      <protection locked="0"/>
    </xf>
    <xf numFmtId="0" fontId="12" fillId="0" borderId="233" xfId="11" applyFont="1" applyFill="1" applyBorder="1" applyProtection="1">
      <protection locked="0"/>
    </xf>
    <xf numFmtId="0" fontId="12" fillId="0" borderId="234" xfId="11" applyFont="1" applyFill="1" applyBorder="1" applyProtection="1">
      <protection locked="0"/>
    </xf>
    <xf numFmtId="0" fontId="17" fillId="15" borderId="561" xfId="0" applyFont="1" applyFill="1" applyBorder="1" applyAlignment="1">
      <alignment horizontal="center"/>
    </xf>
    <xf numFmtId="0" fontId="17" fillId="15" borderId="10" xfId="0" applyFont="1" applyFill="1" applyBorder="1" applyAlignment="1">
      <alignment horizontal="center" wrapText="1"/>
    </xf>
    <xf numFmtId="0" fontId="17" fillId="15" borderId="4" xfId="0" applyFont="1" applyFill="1" applyBorder="1" applyAlignment="1">
      <alignment horizontal="center" wrapText="1"/>
    </xf>
    <xf numFmtId="0" fontId="17" fillId="15" borderId="561" xfId="0" applyFont="1" applyFill="1" applyBorder="1" applyAlignment="1">
      <alignment horizontal="center" wrapText="1"/>
    </xf>
    <xf numFmtId="0" fontId="39" fillId="15" borderId="4" xfId="0" applyFont="1" applyFill="1" applyBorder="1" applyAlignment="1">
      <alignment horizontal="center" wrapText="1"/>
    </xf>
    <xf numFmtId="0" fontId="6" fillId="15" borderId="509" xfId="0" applyFont="1" applyFill="1" applyBorder="1" applyAlignment="1">
      <alignment horizontal="center" vertical="center" wrapText="1"/>
    </xf>
    <xf numFmtId="0" fontId="6" fillId="15" borderId="75" xfId="0" applyFont="1" applyFill="1" applyBorder="1" applyAlignment="1">
      <alignment horizontal="center" vertical="center" wrapText="1"/>
    </xf>
    <xf numFmtId="0" fontId="6" fillId="15" borderId="519" xfId="0" applyFont="1" applyFill="1" applyBorder="1" applyAlignment="1">
      <alignment horizontal="center" vertical="center" wrapText="1"/>
    </xf>
    <xf numFmtId="9" fontId="5" fillId="29" borderId="2" xfId="0" applyNumberFormat="1" applyFont="1" applyFill="1" applyBorder="1" applyAlignment="1">
      <alignment vertical="center"/>
    </xf>
    <xf numFmtId="9" fontId="5" fillId="29" borderId="0" xfId="0" applyNumberFormat="1" applyFont="1" applyFill="1" applyAlignment="1">
      <alignment vertical="center"/>
    </xf>
    <xf numFmtId="9" fontId="5" fillId="29" borderId="3" xfId="0" applyNumberFormat="1" applyFont="1" applyFill="1" applyBorder="1" applyAlignment="1">
      <alignment vertical="center"/>
    </xf>
    <xf numFmtId="0" fontId="6" fillId="15" borderId="211" xfId="0" applyFont="1" applyFill="1" applyBorder="1" applyAlignment="1">
      <alignment horizontal="center" vertical="center" wrapText="1"/>
    </xf>
    <xf numFmtId="0" fontId="6" fillId="15" borderId="76" xfId="0" applyFont="1" applyFill="1" applyBorder="1" applyAlignment="1">
      <alignment horizontal="center" vertical="center" wrapText="1"/>
    </xf>
    <xf numFmtId="0" fontId="6" fillId="15" borderId="518" xfId="0" applyFont="1" applyFill="1" applyBorder="1" applyAlignment="1">
      <alignment horizontal="center" vertical="center" wrapText="1"/>
    </xf>
    <xf numFmtId="0" fontId="6" fillId="15" borderId="208" xfId="0" applyFont="1" applyFill="1" applyBorder="1" applyAlignment="1">
      <alignment horizontal="center" vertical="center" wrapText="1"/>
    </xf>
    <xf numFmtId="0" fontId="6" fillId="15" borderId="82" xfId="0" applyFont="1" applyFill="1" applyBorder="1" applyAlignment="1">
      <alignment horizontal="center" vertical="center" wrapText="1"/>
    </xf>
    <xf numFmtId="0" fontId="6" fillId="15" borderId="521" xfId="0" applyFont="1" applyFill="1" applyBorder="1" applyAlignment="1">
      <alignment horizontal="center" vertical="center" wrapText="1"/>
    </xf>
    <xf numFmtId="9" fontId="36" fillId="15" borderId="151" xfId="0" applyNumberFormat="1" applyFont="1" applyFill="1" applyBorder="1" applyAlignment="1">
      <alignment horizontal="center" vertical="center" wrapText="1"/>
    </xf>
    <xf numFmtId="9" fontId="36" fillId="15" borderId="586" xfId="0" applyNumberFormat="1" applyFont="1" applyFill="1" applyBorder="1" applyAlignment="1">
      <alignment horizontal="center" vertical="center" wrapText="1"/>
    </xf>
    <xf numFmtId="9" fontId="36" fillId="15" borderId="582" xfId="0" applyNumberFormat="1" applyFont="1" applyFill="1" applyBorder="1" applyAlignment="1">
      <alignment horizontal="left" vertical="center" wrapText="1"/>
    </xf>
    <xf numFmtId="9" fontId="36" fillId="15" borderId="588" xfId="0" applyNumberFormat="1" applyFont="1" applyFill="1" applyBorder="1" applyAlignment="1">
      <alignment horizontal="left" vertical="center" wrapText="1"/>
    </xf>
    <xf numFmtId="9" fontId="36" fillId="15" borderId="107" xfId="0" applyNumberFormat="1" applyFont="1" applyFill="1" applyBorder="1" applyAlignment="1">
      <alignment horizontal="left" vertical="center" wrapText="1"/>
    </xf>
    <xf numFmtId="9" fontId="36" fillId="15" borderId="587" xfId="0" applyNumberFormat="1" applyFont="1" applyFill="1" applyBorder="1" applyAlignment="1">
      <alignment horizontal="left" vertical="center" wrapText="1"/>
    </xf>
    <xf numFmtId="9" fontId="36" fillId="15" borderId="69" xfId="0" applyNumberFormat="1" applyFont="1" applyFill="1" applyBorder="1" applyAlignment="1">
      <alignment horizontal="left" vertical="center" wrapText="1"/>
    </xf>
    <xf numFmtId="9" fontId="36" fillId="15" borderId="589" xfId="0" applyNumberFormat="1" applyFont="1" applyFill="1" applyBorder="1" applyAlignment="1">
      <alignment horizontal="left" vertical="center" wrapText="1"/>
    </xf>
    <xf numFmtId="6" fontId="17" fillId="15" borderId="211" xfId="0" applyNumberFormat="1" applyFont="1" applyFill="1" applyBorder="1" applyAlignment="1">
      <alignment horizontal="center" vertical="center" wrapText="1"/>
    </xf>
    <xf numFmtId="6" fontId="17" fillId="15" borderId="518" xfId="0" applyNumberFormat="1" applyFont="1" applyFill="1" applyBorder="1" applyAlignment="1">
      <alignment horizontal="center" vertical="center" wrapText="1"/>
    </xf>
    <xf numFmtId="6" fontId="17" fillId="15" borderId="208" xfId="0" applyNumberFormat="1" applyFont="1" applyFill="1" applyBorder="1" applyAlignment="1">
      <alignment horizontal="center" vertical="center" wrapText="1"/>
    </xf>
    <xf numFmtId="6" fontId="17" fillId="15" borderId="521" xfId="0" applyNumberFormat="1" applyFont="1" applyFill="1" applyBorder="1" applyAlignment="1">
      <alignment horizontal="center" vertical="center" wrapText="1"/>
    </xf>
    <xf numFmtId="0" fontId="0" fillId="0" borderId="0" xfId="0" applyAlignment="1">
      <alignment horizontal="center" vertical="center" wrapText="1"/>
    </xf>
    <xf numFmtId="0" fontId="39" fillId="15" borderId="211" xfId="0" applyFont="1" applyFill="1" applyBorder="1" applyAlignment="1">
      <alignment horizontal="center" vertical="center" wrapText="1"/>
    </xf>
    <xf numFmtId="0" fontId="39" fillId="15" borderId="518" xfId="0" applyFont="1" applyFill="1" applyBorder="1" applyAlignment="1">
      <alignment horizontal="center" vertical="center" wrapText="1"/>
    </xf>
    <xf numFmtId="6" fontId="17" fillId="15" borderId="509" xfId="0" applyNumberFormat="1" applyFont="1" applyFill="1" applyBorder="1" applyAlignment="1">
      <alignment horizontal="center" wrapText="1"/>
    </xf>
    <xf numFmtId="6" fontId="17" fillId="15" borderId="519" xfId="0" applyNumberFormat="1" applyFont="1" applyFill="1" applyBorder="1" applyAlignment="1">
      <alignment horizontal="center" wrapText="1"/>
    </xf>
    <xf numFmtId="6" fontId="17" fillId="15" borderId="208" xfId="0" applyNumberFormat="1" applyFont="1" applyFill="1" applyBorder="1" applyAlignment="1">
      <alignment horizontal="center"/>
    </xf>
    <xf numFmtId="6" fontId="17" fillId="15" borderId="521" xfId="0" applyNumberFormat="1" applyFont="1" applyFill="1" applyBorder="1" applyAlignment="1">
      <alignment horizontal="center"/>
    </xf>
    <xf numFmtId="0" fontId="17" fillId="15" borderId="202" xfId="0" applyFont="1" applyFill="1" applyBorder="1" applyAlignment="1">
      <alignment horizontal="center" vertical="center"/>
    </xf>
    <xf numFmtId="0" fontId="17" fillId="15" borderId="2" xfId="0" applyFont="1" applyFill="1" applyBorder="1" applyAlignment="1">
      <alignment horizontal="center" vertical="center"/>
    </xf>
    <xf numFmtId="0" fontId="17" fillId="15" borderId="216" xfId="0" applyFont="1" applyFill="1" applyBorder="1" applyAlignment="1">
      <alignment horizontal="center" vertical="center" wrapText="1"/>
    </xf>
    <xf numFmtId="0" fontId="17" fillId="15" borderId="77" xfId="0" applyFont="1" applyFill="1" applyBorder="1" applyAlignment="1">
      <alignment horizontal="center" vertical="center" wrapText="1"/>
    </xf>
    <xf numFmtId="0" fontId="17" fillId="15" borderId="5" xfId="0" applyFont="1" applyFill="1" applyBorder="1" applyAlignment="1">
      <alignment horizontal="center" vertical="center" wrapText="1"/>
    </xf>
    <xf numFmtId="0" fontId="17" fillId="15" borderId="11" xfId="0" applyFont="1" applyFill="1" applyBorder="1" applyAlignment="1">
      <alignment horizontal="center" vertical="center"/>
    </xf>
    <xf numFmtId="0" fontId="17" fillId="15" borderId="23" xfId="0" applyFont="1" applyFill="1" applyBorder="1" applyAlignment="1">
      <alignment horizontal="center" vertical="center" wrapText="1"/>
    </xf>
    <xf numFmtId="0" fontId="17" fillId="15" borderId="208" xfId="0" applyFont="1" applyFill="1" applyBorder="1" applyAlignment="1">
      <alignment horizontal="center" vertical="center" wrapText="1"/>
    </xf>
    <xf numFmtId="0" fontId="17" fillId="15" borderId="22" xfId="0" applyFont="1" applyFill="1" applyBorder="1" applyAlignment="1">
      <alignment horizontal="center" vertical="center" wrapText="1"/>
    </xf>
    <xf numFmtId="166" fontId="15" fillId="15" borderId="151" xfId="0" applyNumberFormat="1" applyFont="1" applyFill="1" applyBorder="1" applyAlignment="1">
      <alignment horizontal="center"/>
    </xf>
    <xf numFmtId="166" fontId="15" fillId="15" borderId="210" xfId="0" applyNumberFormat="1" applyFont="1" applyFill="1" applyBorder="1" applyAlignment="1">
      <alignment horizontal="center"/>
    </xf>
    <xf numFmtId="166" fontId="15" fillId="15" borderId="414" xfId="0" applyNumberFormat="1" applyFont="1" applyFill="1" applyBorder="1" applyAlignment="1">
      <alignment horizontal="center"/>
    </xf>
    <xf numFmtId="166" fontId="15" fillId="15" borderId="201" xfId="0" applyNumberFormat="1" applyFont="1" applyFill="1" applyBorder="1" applyAlignment="1">
      <alignment horizontal="center"/>
    </xf>
    <xf numFmtId="0" fontId="15" fillId="15" borderId="151" xfId="0" applyFont="1" applyFill="1" applyBorder="1" applyAlignment="1">
      <alignment horizontal="center"/>
    </xf>
    <xf numFmtId="0" fontId="15" fillId="15" borderId="414" xfId="0" applyFont="1" applyFill="1" applyBorder="1" applyAlignment="1">
      <alignment horizontal="center"/>
    </xf>
    <xf numFmtId="0" fontId="15" fillId="15" borderId="415" xfId="0" applyFont="1" applyFill="1" applyBorder="1" applyAlignment="1">
      <alignment horizontal="center"/>
    </xf>
    <xf numFmtId="0" fontId="13" fillId="15" borderId="151" xfId="0" applyFont="1" applyFill="1" applyBorder="1" applyAlignment="1">
      <alignment wrapText="1"/>
    </xf>
    <xf numFmtId="0" fontId="13" fillId="15" borderId="421" xfId="0" applyFont="1" applyFill="1" applyBorder="1" applyAlignment="1">
      <alignment wrapText="1"/>
    </xf>
    <xf numFmtId="0" fontId="13" fillId="0" borderId="226" xfId="0" applyFont="1" applyBorder="1" applyAlignment="1" applyProtection="1">
      <alignment wrapText="1"/>
      <protection locked="0"/>
    </xf>
    <xf numFmtId="0" fontId="13" fillId="0" borderId="449" xfId="0" applyFont="1" applyBorder="1" applyAlignment="1" applyProtection="1">
      <alignment wrapText="1"/>
      <protection locked="0"/>
    </xf>
    <xf numFmtId="0" fontId="13" fillId="0" borderId="230" xfId="0" applyFont="1" applyBorder="1" applyProtection="1">
      <protection locked="0"/>
    </xf>
    <xf numFmtId="0" fontId="13" fillId="0" borderId="450" xfId="0" applyFont="1" applyBorder="1" applyProtection="1">
      <protection locked="0"/>
    </xf>
    <xf numFmtId="0" fontId="14" fillId="0" borderId="0" xfId="0" applyFont="1" applyAlignment="1">
      <alignment horizontal="center"/>
    </xf>
    <xf numFmtId="166" fontId="14" fillId="0" borderId="0" xfId="0" applyNumberFormat="1" applyFont="1" applyAlignment="1">
      <alignment horizontal="center" wrapText="1"/>
    </xf>
    <xf numFmtId="3" fontId="15" fillId="15" borderId="151" xfId="0" applyNumberFormat="1" applyFont="1" applyFill="1" applyBorder="1" applyAlignment="1">
      <alignment horizontal="center" vertical="center"/>
    </xf>
    <xf numFmtId="3" fontId="15" fillId="15" borderId="414" xfId="0" applyNumberFormat="1" applyFont="1" applyFill="1" applyBorder="1" applyAlignment="1">
      <alignment horizontal="center" vertical="center"/>
    </xf>
    <xf numFmtId="3" fontId="15" fillId="15" borderId="415" xfId="0" applyNumberFormat="1" applyFont="1" applyFill="1" applyBorder="1" applyAlignment="1">
      <alignment horizontal="center" vertical="center"/>
    </xf>
    <xf numFmtId="3" fontId="15" fillId="0" borderId="11" xfId="0" applyNumberFormat="1" applyFont="1" applyBorder="1"/>
    <xf numFmtId="3" fontId="15" fillId="0" borderId="12" xfId="0" applyNumberFormat="1" applyFont="1" applyBorder="1"/>
    <xf numFmtId="0" fontId="13" fillId="0" borderId="389" xfId="0" applyFont="1" applyBorder="1" applyProtection="1">
      <protection locked="0"/>
    </xf>
    <xf numFmtId="0" fontId="13" fillId="0" borderId="405" xfId="0" applyFont="1" applyBorder="1" applyProtection="1">
      <protection locked="0"/>
    </xf>
    <xf numFmtId="3" fontId="15" fillId="0" borderId="69" xfId="0" applyNumberFormat="1" applyFont="1" applyBorder="1"/>
    <xf numFmtId="3" fontId="15" fillId="0" borderId="56" xfId="0" applyNumberFormat="1" applyFont="1" applyBorder="1"/>
    <xf numFmtId="166" fontId="12" fillId="0" borderId="63" xfId="0" applyNumberFormat="1" applyFont="1" applyBorder="1" applyAlignment="1">
      <alignment horizontal="center"/>
    </xf>
    <xf numFmtId="166" fontId="12" fillId="0" borderId="436" xfId="0" applyNumberFormat="1" applyFont="1" applyBorder="1" applyAlignment="1">
      <alignment horizontal="center"/>
    </xf>
    <xf numFmtId="0" fontId="13" fillId="15" borderId="211" xfId="0" applyFont="1" applyFill="1" applyBorder="1" applyAlignment="1">
      <alignment horizontal="center" wrapText="1"/>
    </xf>
    <xf numFmtId="0" fontId="13" fillId="15" borderId="76" xfId="0" applyFont="1" applyFill="1" applyBorder="1" applyAlignment="1">
      <alignment horizontal="center" wrapText="1"/>
    </xf>
    <xf numFmtId="0" fontId="13" fillId="15" borderId="518" xfId="0" applyFont="1" applyFill="1" applyBorder="1" applyAlignment="1">
      <alignment horizontal="center" wrapText="1"/>
    </xf>
    <xf numFmtId="0" fontId="13" fillId="15" borderId="509" xfId="0" applyFont="1" applyFill="1" applyBorder="1" applyAlignment="1">
      <alignment horizontal="center" wrapText="1"/>
    </xf>
    <xf numFmtId="0" fontId="13" fillId="15" borderId="75" xfId="0" applyFont="1" applyFill="1" applyBorder="1" applyAlignment="1">
      <alignment horizontal="center" wrapText="1"/>
    </xf>
    <xf numFmtId="0" fontId="13" fillId="15" borderId="519" xfId="0" applyFont="1" applyFill="1" applyBorder="1" applyAlignment="1">
      <alignment horizontal="center" wrapText="1"/>
    </xf>
    <xf numFmtId="166" fontId="13" fillId="15" borderId="509" xfId="0" applyNumberFormat="1" applyFont="1" applyFill="1" applyBorder="1" applyAlignment="1">
      <alignment horizontal="center" wrapText="1"/>
    </xf>
    <xf numFmtId="166" fontId="13" fillId="15" borderId="75" xfId="0" applyNumberFormat="1" applyFont="1" applyFill="1" applyBorder="1" applyAlignment="1">
      <alignment horizontal="center" wrapText="1"/>
    </xf>
    <xf numFmtId="166" fontId="13" fillId="15" borderId="519" xfId="0" applyNumberFormat="1" applyFont="1" applyFill="1" applyBorder="1" applyAlignment="1">
      <alignment horizontal="center" wrapText="1"/>
    </xf>
    <xf numFmtId="9" fontId="13" fillId="15" borderId="509" xfId="0" applyNumberFormat="1" applyFont="1" applyFill="1" applyBorder="1" applyAlignment="1">
      <alignment horizontal="center" wrapText="1"/>
    </xf>
    <xf numFmtId="9" fontId="13" fillId="15" borderId="75" xfId="0" applyNumberFormat="1" applyFont="1" applyFill="1" applyBorder="1" applyAlignment="1">
      <alignment horizontal="center" wrapText="1"/>
    </xf>
    <xf numFmtId="9" fontId="13" fillId="15" borderId="519" xfId="0" applyNumberFormat="1" applyFont="1" applyFill="1" applyBorder="1" applyAlignment="1">
      <alignment horizontal="center" wrapText="1"/>
    </xf>
    <xf numFmtId="166" fontId="37" fillId="15" borderId="509" xfId="0" applyNumberFormat="1" applyFont="1" applyFill="1" applyBorder="1" applyAlignment="1">
      <alignment horizontal="center" wrapText="1"/>
    </xf>
    <xf numFmtId="166" fontId="37" fillId="15" borderId="75" xfId="0" applyNumberFormat="1" applyFont="1" applyFill="1" applyBorder="1" applyAlignment="1">
      <alignment horizontal="center" wrapText="1"/>
    </xf>
    <xf numFmtId="166" fontId="37" fillId="15" borderId="519" xfId="0" applyNumberFormat="1" applyFont="1" applyFill="1" applyBorder="1" applyAlignment="1">
      <alignment horizontal="center" wrapText="1"/>
    </xf>
    <xf numFmtId="0" fontId="14" fillId="0" borderId="0" xfId="0" applyFont="1" applyAlignment="1">
      <alignment horizontal="center" vertical="center" wrapText="1"/>
    </xf>
    <xf numFmtId="0" fontId="15" fillId="15" borderId="135" xfId="0" applyFont="1" applyFill="1" applyBorder="1" applyAlignment="1">
      <alignment horizontal="center"/>
    </xf>
    <xf numFmtId="0" fontId="15" fillId="15" borderId="136" xfId="0" applyFont="1" applyFill="1" applyBorder="1" applyAlignment="1">
      <alignment horizontal="center"/>
    </xf>
    <xf numFmtId="0" fontId="39" fillId="6" borderId="208" xfId="0" applyFont="1" applyFill="1" applyBorder="1" applyAlignment="1">
      <alignment horizontal="center" vertical="center" wrapText="1"/>
    </xf>
    <xf numFmtId="0" fontId="39" fillId="6" borderId="82" xfId="0" applyFont="1" applyFill="1" applyBorder="1" applyAlignment="1">
      <alignment horizontal="center" vertical="center" wrapText="1"/>
    </xf>
    <xf numFmtId="0" fontId="39" fillId="6" borderId="521" xfId="0" applyFont="1" applyFill="1" applyBorder="1" applyAlignment="1">
      <alignment horizontal="center" vertical="center" wrapText="1"/>
    </xf>
    <xf numFmtId="166" fontId="13" fillId="15" borderId="208" xfId="0" applyNumberFormat="1" applyFont="1" applyFill="1" applyBorder="1" applyAlignment="1">
      <alignment horizontal="center" wrapText="1"/>
    </xf>
    <xf numFmtId="166" fontId="13" fillId="15" borderId="82" xfId="0" applyNumberFormat="1" applyFont="1" applyFill="1" applyBorder="1" applyAlignment="1">
      <alignment horizontal="center" wrapText="1"/>
    </xf>
    <xf numFmtId="166" fontId="13" fillId="15" borderId="521" xfId="0" applyNumberFormat="1" applyFont="1" applyFill="1" applyBorder="1" applyAlignment="1">
      <alignment horizontal="center" wrapText="1"/>
    </xf>
    <xf numFmtId="0" fontId="17" fillId="15" borderId="211" xfId="0" applyFont="1" applyFill="1" applyBorder="1" applyAlignment="1">
      <alignment horizontal="center" wrapText="1"/>
    </xf>
    <xf numFmtId="0" fontId="17" fillId="15" borderId="76" xfId="0" applyFont="1" applyFill="1" applyBorder="1" applyAlignment="1">
      <alignment horizontal="center" wrapText="1"/>
    </xf>
    <xf numFmtId="0" fontId="39" fillId="6" borderId="509" xfId="0" applyFont="1" applyFill="1" applyBorder="1" applyAlignment="1">
      <alignment horizontal="center" vertical="center" wrapText="1"/>
    </xf>
    <xf numFmtId="0" fontId="39" fillId="6" borderId="75" xfId="0" applyFont="1" applyFill="1" applyBorder="1" applyAlignment="1">
      <alignment horizontal="center" vertical="center" wrapText="1"/>
    </xf>
    <xf numFmtId="0" fontId="39" fillId="6" borderId="519" xfId="0" applyFont="1" applyFill="1" applyBorder="1" applyAlignment="1">
      <alignment horizontal="center" vertical="center" wrapText="1"/>
    </xf>
    <xf numFmtId="0" fontId="39" fillId="15" borderId="553" xfId="0" applyFont="1" applyFill="1" applyBorder="1" applyAlignment="1">
      <alignment vertical="center"/>
    </xf>
    <xf numFmtId="0" fontId="39" fillId="15" borderId="554" xfId="0" applyFont="1" applyFill="1" applyBorder="1" applyAlignment="1">
      <alignment vertical="center"/>
    </xf>
    <xf numFmtId="0" fontId="39" fillId="15" borderId="551" xfId="0" applyFont="1" applyFill="1" applyBorder="1" applyAlignment="1">
      <alignment vertical="center"/>
    </xf>
    <xf numFmtId="0" fontId="39" fillId="15" borderId="552" xfId="0" applyFont="1" applyFill="1" applyBorder="1" applyAlignment="1">
      <alignment vertical="center"/>
    </xf>
    <xf numFmtId="0" fontId="13" fillId="0" borderId="202" xfId="0" applyFont="1" applyBorder="1" applyAlignment="1" applyProtection="1">
      <alignment horizontal="left" vertical="top" wrapText="1"/>
      <protection locked="0"/>
    </xf>
    <xf numFmtId="0" fontId="13" fillId="0" borderId="186" xfId="0" applyFont="1" applyBorder="1" applyAlignment="1" applyProtection="1">
      <alignment horizontal="left" vertical="top" wrapText="1"/>
      <protection locked="0"/>
    </xf>
    <xf numFmtId="0" fontId="13" fillId="0" borderId="205"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73" xfId="0" applyFont="1" applyBorder="1" applyAlignment="1" applyProtection="1">
      <alignment horizontal="left" vertical="top" wrapText="1"/>
      <protection locked="0"/>
    </xf>
    <xf numFmtId="0" fontId="13" fillId="0" borderId="441" xfId="0" applyFont="1" applyBorder="1" applyAlignment="1" applyProtection="1">
      <alignment horizontal="left" vertical="top" wrapText="1"/>
      <protection locked="0"/>
    </xf>
    <xf numFmtId="0" fontId="13" fillId="0" borderId="213" xfId="0" applyFont="1" applyBorder="1" applyAlignment="1" applyProtection="1">
      <alignment horizontal="left" vertical="top" wrapText="1"/>
      <protection locked="0"/>
    </xf>
    <xf numFmtId="0" fontId="0" fillId="0" borderId="297" xfId="0" applyBorder="1" applyProtection="1">
      <protection locked="0"/>
    </xf>
    <xf numFmtId="0" fontId="0" fillId="0" borderId="298" xfId="0" applyBorder="1" applyProtection="1">
      <protection locked="0"/>
    </xf>
    <xf numFmtId="0" fontId="0" fillId="0" borderId="299" xfId="0" applyBorder="1" applyProtection="1">
      <protection locked="0"/>
    </xf>
    <xf numFmtId="0" fontId="0" fillId="0" borderId="370" xfId="0" applyBorder="1" applyProtection="1">
      <protection locked="0"/>
    </xf>
    <xf numFmtId="0" fontId="0" fillId="0" borderId="233" xfId="0" applyBorder="1" applyProtection="1">
      <protection locked="0"/>
    </xf>
    <xf numFmtId="0" fontId="0" fillId="0" borderId="369" xfId="0" applyBorder="1" applyProtection="1">
      <protection locked="0"/>
    </xf>
    <xf numFmtId="3" fontId="15" fillId="0" borderId="151" xfId="0" applyNumberFormat="1" applyFont="1" applyBorder="1"/>
    <xf numFmtId="3" fontId="15" fillId="0" borderId="414" xfId="0" applyNumberFormat="1" applyFont="1" applyBorder="1"/>
    <xf numFmtId="3" fontId="15" fillId="0" borderId="457" xfId="0" applyNumberFormat="1" applyFont="1" applyBorder="1"/>
    <xf numFmtId="3" fontId="12" fillId="0" borderId="0" xfId="0" applyNumberFormat="1" applyFont="1" applyAlignment="1">
      <alignment horizontal="left"/>
    </xf>
    <xf numFmtId="3" fontId="12" fillId="0" borderId="439" xfId="0" applyNumberFormat="1" applyFont="1" applyBorder="1" applyAlignment="1">
      <alignment horizontal="left"/>
    </xf>
    <xf numFmtId="0" fontId="0" fillId="0" borderId="300" xfId="0" applyBorder="1" applyProtection="1">
      <protection locked="0"/>
    </xf>
    <xf numFmtId="0" fontId="0" fillId="0" borderId="301" xfId="0" applyBorder="1" applyProtection="1">
      <protection locked="0"/>
    </xf>
    <xf numFmtId="0" fontId="0" fillId="0" borderId="302" xfId="0" applyBorder="1" applyProtection="1">
      <protection locked="0"/>
    </xf>
    <xf numFmtId="3" fontId="12" fillId="0" borderId="183" xfId="0" applyNumberFormat="1" applyFont="1" applyBorder="1"/>
    <xf numFmtId="0" fontId="0" fillId="0" borderId="0" xfId="0"/>
    <xf numFmtId="0" fontId="37" fillId="0" borderId="301" xfId="0" applyFont="1" applyBorder="1" applyAlignment="1" applyProtection="1">
      <alignment vertical="center"/>
      <protection locked="0"/>
    </xf>
    <xf numFmtId="0" fontId="37" fillId="0" borderId="444" xfId="0" applyFont="1" applyBorder="1" applyAlignment="1" applyProtection="1">
      <alignment vertical="center"/>
      <protection locked="0"/>
    </xf>
    <xf numFmtId="0" fontId="37" fillId="0" borderId="454" xfId="0" applyFont="1" applyBorder="1" applyAlignment="1">
      <alignment vertical="center"/>
    </xf>
    <xf numFmtId="0" fontId="37" fillId="0" borderId="453" xfId="0" applyFont="1" applyBorder="1" applyAlignment="1">
      <alignment vertical="center"/>
    </xf>
    <xf numFmtId="0" fontId="37" fillId="0" borderId="456" xfId="0" applyFont="1" applyBorder="1" applyAlignment="1">
      <alignment vertical="center"/>
    </xf>
    <xf numFmtId="0" fontId="37" fillId="0" borderId="455" xfId="0" applyFont="1" applyBorder="1" applyAlignment="1">
      <alignment vertical="center"/>
    </xf>
    <xf numFmtId="0" fontId="37" fillId="0" borderId="298" xfId="0" applyFont="1" applyBorder="1" applyAlignment="1" applyProtection="1">
      <alignment vertical="center"/>
      <protection locked="0"/>
    </xf>
    <xf numFmtId="0" fontId="37" fillId="0" borderId="443" xfId="0" applyFont="1" applyBorder="1" applyAlignment="1" applyProtection="1">
      <alignment vertical="center"/>
      <protection locked="0"/>
    </xf>
    <xf numFmtId="42" fontId="37" fillId="0" borderId="323" xfId="0" applyNumberFormat="1" applyFont="1" applyBorder="1" applyAlignment="1" applyProtection="1">
      <alignment horizontal="right" vertical="center"/>
      <protection locked="0"/>
    </xf>
    <xf numFmtId="42" fontId="37" fillId="0" borderId="229" xfId="0" applyNumberFormat="1" applyFont="1" applyBorder="1" applyAlignment="1" applyProtection="1">
      <alignment horizontal="right" vertical="center"/>
      <protection locked="0"/>
    </xf>
    <xf numFmtId="0" fontId="59" fillId="21" borderId="0" xfId="0" applyFont="1" applyFill="1" applyAlignment="1">
      <alignment vertical="center"/>
    </xf>
    <xf numFmtId="0" fontId="39" fillId="15" borderId="151" xfId="0" applyFont="1" applyFill="1" applyBorder="1" applyAlignment="1">
      <alignment horizontal="center" vertical="center"/>
    </xf>
    <xf numFmtId="0" fontId="39" fillId="15" borderId="201" xfId="0" applyFont="1" applyFill="1" applyBorder="1" applyAlignment="1">
      <alignment horizontal="center" vertical="center"/>
    </xf>
    <xf numFmtId="49" fontId="37" fillId="0" borderId="226" xfId="0" applyNumberFormat="1" applyFont="1" applyBorder="1" applyAlignment="1" applyProtection="1">
      <alignment horizontal="left" vertical="center"/>
      <protection locked="0"/>
    </xf>
    <xf numFmtId="49" fontId="37" fillId="0" borderId="228" xfId="0" applyNumberFormat="1" applyFont="1" applyBorder="1" applyAlignment="1" applyProtection="1">
      <alignment horizontal="left" vertical="center"/>
      <protection locked="0"/>
    </xf>
    <xf numFmtId="49" fontId="37" fillId="0" borderId="322" xfId="0" applyNumberFormat="1" applyFont="1" applyBorder="1" applyAlignment="1" applyProtection="1">
      <alignment horizontal="left" vertical="center"/>
      <protection locked="0"/>
    </xf>
    <xf numFmtId="49" fontId="37" fillId="0" borderId="230" xfId="0" applyNumberFormat="1" applyFont="1" applyBorder="1" applyAlignment="1" applyProtection="1">
      <alignment vertical="center"/>
      <protection locked="0"/>
    </xf>
    <xf numFmtId="49" fontId="37" fillId="0" borderId="233" xfId="0" applyNumberFormat="1" applyFont="1" applyBorder="1" applyAlignment="1" applyProtection="1">
      <alignment vertical="center"/>
      <protection locked="0"/>
    </xf>
    <xf numFmtId="49" fontId="37" fillId="0" borderId="327" xfId="0" applyNumberFormat="1" applyFont="1" applyBorder="1" applyAlignment="1" applyProtection="1">
      <alignment vertical="center"/>
      <protection locked="0"/>
    </xf>
    <xf numFmtId="42" fontId="37" fillId="0" borderId="328" xfId="0" applyNumberFormat="1" applyFont="1" applyBorder="1" applyAlignment="1" applyProtection="1">
      <alignment horizontal="right" vertical="center"/>
      <protection locked="0"/>
    </xf>
    <xf numFmtId="42" fontId="37" fillId="0" borderId="234" xfId="0" applyNumberFormat="1" applyFont="1" applyBorder="1" applyAlignment="1" applyProtection="1">
      <alignment horizontal="right" vertical="center"/>
      <protection locked="0"/>
    </xf>
    <xf numFmtId="0" fontId="17" fillId="0" borderId="0" xfId="0" applyFont="1" applyAlignment="1">
      <alignment horizontal="center"/>
    </xf>
    <xf numFmtId="0" fontId="17" fillId="0" borderId="3" xfId="0" applyFont="1" applyBorder="1" applyAlignment="1">
      <alignment horizontal="center"/>
    </xf>
    <xf numFmtId="0" fontId="34" fillId="0" borderId="0" xfId="0" applyFont="1" applyAlignment="1">
      <alignment horizontal="left" wrapText="1"/>
    </xf>
    <xf numFmtId="0" fontId="37" fillId="0" borderId="184" xfId="0" applyFont="1" applyBorder="1" applyAlignment="1" applyProtection="1">
      <alignment horizontal="left" vertical="center"/>
      <protection locked="0"/>
    </xf>
    <xf numFmtId="0" fontId="37" fillId="0" borderId="469" xfId="0" applyFont="1" applyBorder="1" applyAlignment="1" applyProtection="1">
      <alignment horizontal="left" vertical="center"/>
      <protection locked="0"/>
    </xf>
    <xf numFmtId="0" fontId="0" fillId="0" borderId="202" xfId="0" applyBorder="1" applyAlignment="1" applyProtection="1">
      <alignment horizontal="left" vertical="top" wrapText="1"/>
      <protection locked="0"/>
    </xf>
    <xf numFmtId="0" fontId="0" fillId="0" borderId="204" xfId="0" applyBorder="1" applyAlignment="1" applyProtection="1">
      <alignment horizontal="left" vertical="top" wrapText="1"/>
      <protection locked="0"/>
    </xf>
    <xf numFmtId="0" fontId="0" fillId="0" borderId="205"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12" xfId="0" applyBorder="1" applyAlignment="1" applyProtection="1">
      <alignment horizontal="left" vertical="top" wrapText="1"/>
      <protection locked="0"/>
    </xf>
    <xf numFmtId="0" fontId="0" fillId="0" borderId="213" xfId="0" applyBorder="1" applyAlignment="1" applyProtection="1">
      <alignment horizontal="left" vertical="top" wrapText="1"/>
      <protection locked="0"/>
    </xf>
    <xf numFmtId="0" fontId="59" fillId="28" borderId="0" xfId="0" applyFont="1" applyFill="1" applyAlignment="1">
      <alignment vertical="center"/>
    </xf>
    <xf numFmtId="49" fontId="37" fillId="0" borderId="230" xfId="0" applyNumberFormat="1" applyFont="1" applyBorder="1" applyAlignment="1" applyProtection="1">
      <alignment horizontal="left" vertical="center"/>
      <protection locked="0"/>
    </xf>
    <xf numFmtId="49" fontId="37" fillId="0" borderId="233" xfId="0" applyNumberFormat="1" applyFont="1" applyBorder="1" applyAlignment="1" applyProtection="1">
      <alignment horizontal="left" vertical="center"/>
      <protection locked="0"/>
    </xf>
    <xf numFmtId="49" fontId="37" fillId="0" borderId="327" xfId="0" applyNumberFormat="1" applyFont="1" applyBorder="1" applyAlignment="1" applyProtection="1">
      <alignment horizontal="left" vertical="center"/>
      <protection locked="0"/>
    </xf>
    <xf numFmtId="49" fontId="37" fillId="0" borderId="331" xfId="0" applyNumberFormat="1" applyFont="1" applyBorder="1" applyAlignment="1" applyProtection="1">
      <alignment horizontal="left" vertical="center"/>
      <protection locked="0"/>
    </xf>
    <xf numFmtId="49" fontId="37" fillId="0" borderId="332" xfId="0" applyNumberFormat="1" applyFont="1" applyBorder="1" applyAlignment="1" applyProtection="1">
      <alignment horizontal="left" vertical="center"/>
      <protection locked="0"/>
    </xf>
    <xf numFmtId="49" fontId="37" fillId="0" borderId="333" xfId="0" applyNumberFormat="1" applyFont="1" applyBorder="1" applyAlignment="1" applyProtection="1">
      <alignment horizontal="left" vertical="center"/>
      <protection locked="0"/>
    </xf>
    <xf numFmtId="42" fontId="37" fillId="0" borderId="334" xfId="0" applyNumberFormat="1" applyFont="1" applyBorder="1" applyAlignment="1" applyProtection="1">
      <alignment horizontal="right" vertical="center"/>
      <protection locked="0"/>
    </xf>
    <xf numFmtId="42" fontId="37" fillId="0" borderId="335" xfId="0" applyNumberFormat="1" applyFont="1" applyBorder="1" applyAlignment="1" applyProtection="1">
      <alignment horizontal="right" vertical="center"/>
      <protection locked="0"/>
    </xf>
    <xf numFmtId="0" fontId="34" fillId="0" borderId="0" xfId="0" applyFont="1" applyAlignment="1">
      <alignment horizontal="right" vertical="center"/>
    </xf>
    <xf numFmtId="0" fontId="34" fillId="0" borderId="3" xfId="0" applyFont="1" applyBorder="1" applyAlignment="1">
      <alignment horizontal="right" vertical="center"/>
    </xf>
    <xf numFmtId="0" fontId="37" fillId="0" borderId="0" xfId="0" applyFont="1" applyAlignment="1">
      <alignment horizontal="left" vertical="center" wrapText="1"/>
    </xf>
    <xf numFmtId="0" fontId="37" fillId="0" borderId="3" xfId="0" applyFont="1" applyBorder="1" applyAlignment="1">
      <alignment horizontal="left" vertical="center" wrapText="1"/>
    </xf>
    <xf numFmtId="0" fontId="13" fillId="0" borderId="238" xfId="0" applyFont="1" applyBorder="1" applyAlignment="1" applyProtection="1">
      <alignment horizontal="left" vertical="top" wrapText="1"/>
      <protection locked="0"/>
    </xf>
    <xf numFmtId="0" fontId="13" fillId="0" borderId="355" xfId="0" applyFont="1" applyBorder="1" applyAlignment="1" applyProtection="1">
      <alignment horizontal="left" vertical="top" wrapText="1"/>
      <protection locked="0"/>
    </xf>
    <xf numFmtId="0" fontId="13" fillId="0" borderId="202" xfId="0" applyFont="1" applyBorder="1" applyAlignment="1" applyProtection="1">
      <alignment vertical="top" wrapText="1"/>
      <protection locked="0"/>
    </xf>
    <xf numFmtId="0" fontId="13" fillId="0" borderId="204" xfId="0" applyFont="1" applyBorder="1" applyAlignment="1" applyProtection="1">
      <alignment vertical="top" wrapText="1"/>
      <protection locked="0"/>
    </xf>
    <xf numFmtId="0" fontId="13" fillId="0" borderId="205"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11" xfId="0" applyFont="1" applyBorder="1" applyAlignment="1" applyProtection="1">
      <alignment vertical="top" wrapText="1"/>
      <protection locked="0"/>
    </xf>
    <xf numFmtId="0" fontId="13" fillId="0" borderId="212" xfId="0" applyFont="1" applyBorder="1" applyAlignment="1" applyProtection="1">
      <alignment vertical="top" wrapText="1"/>
      <protection locked="0"/>
    </xf>
    <xf numFmtId="0" fontId="13" fillId="0" borderId="213" xfId="0" applyFont="1" applyBorder="1" applyAlignment="1" applyProtection="1">
      <alignment vertical="top" wrapText="1"/>
      <protection locked="0"/>
    </xf>
    <xf numFmtId="0" fontId="60" fillId="0" borderId="144" xfId="0" applyFont="1" applyBorder="1"/>
    <xf numFmtId="0" fontId="60" fillId="0" borderId="145" xfId="0" applyFont="1" applyBorder="1"/>
    <xf numFmtId="0" fontId="60" fillId="0" borderId="146" xfId="0" applyFont="1" applyBorder="1"/>
    <xf numFmtId="0" fontId="13" fillId="0" borderId="27" xfId="0" applyFont="1" applyBorder="1" applyProtection="1">
      <protection locked="0"/>
    </xf>
    <xf numFmtId="0" fontId="13" fillId="0" borderId="50" xfId="0" applyFont="1" applyBorder="1" applyProtection="1">
      <protection locked="0"/>
    </xf>
    <xf numFmtId="0" fontId="13" fillId="0" borderId="47" xfId="0" applyFont="1" applyBorder="1" applyProtection="1">
      <protection locked="0"/>
    </xf>
    <xf numFmtId="0" fontId="13" fillId="0" borderId="56" xfId="0" applyFont="1" applyBorder="1" applyAlignment="1">
      <alignment horizontal="left"/>
    </xf>
    <xf numFmtId="0" fontId="13" fillId="0" borderId="55" xfId="0" applyFont="1" applyBorder="1" applyAlignment="1">
      <alignment horizontal="left"/>
    </xf>
    <xf numFmtId="0" fontId="60" fillId="0" borderId="202" xfId="0" applyFont="1" applyBorder="1"/>
    <xf numFmtId="0" fontId="60" fillId="0" borderId="186" xfId="0" applyFont="1" applyBorder="1"/>
    <xf numFmtId="0" fontId="60" fillId="0" borderId="205" xfId="0" applyFont="1" applyBorder="1"/>
    <xf numFmtId="0" fontId="13" fillId="0" borderId="218" xfId="0" applyFont="1" applyBorder="1" applyProtection="1">
      <protection locked="0"/>
    </xf>
    <xf numFmtId="0" fontId="13" fillId="0" borderId="219" xfId="0" applyFont="1" applyBorder="1" applyProtection="1">
      <protection locked="0"/>
    </xf>
    <xf numFmtId="0" fontId="13" fillId="0" borderId="50" xfId="0" applyFont="1" applyBorder="1" applyAlignment="1" applyProtection="1">
      <alignment horizontal="left"/>
      <protection locked="0"/>
    </xf>
    <xf numFmtId="0" fontId="13" fillId="0" borderId="47" xfId="0" applyFont="1" applyBorder="1" applyAlignment="1" applyProtection="1">
      <alignment horizontal="left"/>
      <protection locked="0"/>
    </xf>
    <xf numFmtId="0" fontId="12" fillId="6" borderId="6" xfId="0" applyFont="1" applyFill="1" applyBorder="1"/>
    <xf numFmtId="0" fontId="80" fillId="0" borderId="144" xfId="0" applyFont="1" applyBorder="1"/>
    <xf numFmtId="0" fontId="80" fillId="0" borderId="145" xfId="0" applyFont="1" applyBorder="1"/>
    <xf numFmtId="0" fontId="80" fillId="0" borderId="146" xfId="0" applyFont="1" applyBorder="1"/>
    <xf numFmtId="0" fontId="13" fillId="6" borderId="218" xfId="0" applyFont="1" applyFill="1" applyBorder="1"/>
    <xf numFmtId="0" fontId="13" fillId="6" borderId="219" xfId="0" applyFont="1" applyFill="1" applyBorder="1"/>
    <xf numFmtId="0" fontId="13" fillId="6" borderId="6" xfId="0" applyFont="1" applyFill="1" applyBorder="1"/>
    <xf numFmtId="0" fontId="13" fillId="6" borderId="27" xfId="0" applyFont="1" applyFill="1" applyBorder="1"/>
    <xf numFmtId="0" fontId="14" fillId="0" borderId="435" xfId="0" applyFont="1" applyBorder="1"/>
    <xf numFmtId="0" fontId="14" fillId="0" borderId="0" xfId="0" applyFont="1"/>
    <xf numFmtId="0" fontId="14" fillId="0" borderId="3" xfId="0" applyFont="1" applyBorder="1"/>
    <xf numFmtId="0" fontId="12" fillId="6" borderId="27" xfId="0" applyFont="1" applyFill="1" applyBorder="1"/>
    <xf numFmtId="0" fontId="18" fillId="0" borderId="29" xfId="0" applyFont="1" applyBorder="1" applyAlignment="1">
      <alignment horizontal="center" wrapText="1"/>
    </xf>
    <xf numFmtId="0" fontId="18" fillId="0" borderId="29" xfId="0" applyFont="1" applyBorder="1" applyAlignment="1">
      <alignment horizontal="center"/>
    </xf>
    <xf numFmtId="0" fontId="13" fillId="0" borderId="18" xfId="0" applyFont="1" applyBorder="1" applyAlignment="1">
      <alignment horizontal="left" textRotation="90" wrapText="1"/>
    </xf>
    <xf numFmtId="0" fontId="13" fillId="0" borderId="172" xfId="0" applyFont="1" applyBorder="1" applyAlignment="1">
      <alignment horizontal="left" textRotation="90" wrapText="1"/>
    </xf>
    <xf numFmtId="0" fontId="13" fillId="0" borderId="0" xfId="0" applyFont="1" applyAlignment="1">
      <alignment horizontal="left" textRotation="90" wrapText="1"/>
    </xf>
    <xf numFmtId="0" fontId="13" fillId="0" borderId="18" xfId="0" applyFont="1" applyBorder="1" applyAlignment="1">
      <alignment horizontal="left" textRotation="90"/>
    </xf>
    <xf numFmtId="0" fontId="0" fillId="0" borderId="172" xfId="0" applyBorder="1"/>
    <xf numFmtId="0" fontId="13" fillId="19" borderId="52" xfId="0" applyFont="1" applyFill="1" applyBorder="1" applyAlignment="1">
      <alignment horizontal="left" vertical="top" wrapText="1"/>
    </xf>
    <xf numFmtId="0" fontId="13" fillId="19" borderId="53" xfId="0" applyFont="1" applyFill="1" applyBorder="1" applyAlignment="1">
      <alignment horizontal="left" vertical="top" wrapText="1"/>
    </xf>
    <xf numFmtId="0" fontId="13" fillId="0" borderId="18" xfId="0" applyFont="1" applyBorder="1" applyAlignment="1">
      <alignment horizontal="center" textRotation="90"/>
    </xf>
    <xf numFmtId="0" fontId="13" fillId="0" borderId="0" xfId="0" applyFont="1" applyAlignment="1">
      <alignment horizontal="center" textRotation="90"/>
    </xf>
    <xf numFmtId="0" fontId="13" fillId="0" borderId="15"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5" borderId="52" xfId="0" applyFont="1" applyFill="1" applyBorder="1" applyAlignment="1" applyProtection="1">
      <alignment horizontal="left" vertical="top" wrapText="1"/>
      <protection locked="0"/>
    </xf>
    <xf numFmtId="0" fontId="13" fillId="5" borderId="218" xfId="0" applyFont="1" applyFill="1" applyBorder="1" applyAlignment="1" applyProtection="1">
      <alignment horizontal="left" vertical="top" wrapText="1"/>
      <protection locked="0"/>
    </xf>
    <xf numFmtId="0" fontId="13" fillId="5" borderId="53" xfId="0" applyFont="1" applyFill="1" applyBorder="1" applyAlignment="1" applyProtection="1">
      <alignment horizontal="left" vertical="top" wrapText="1"/>
      <protection locked="0"/>
    </xf>
    <xf numFmtId="0" fontId="40" fillId="6" borderId="52" xfId="0" applyFont="1" applyFill="1" applyBorder="1" applyAlignment="1">
      <alignment vertical="center"/>
    </xf>
    <xf numFmtId="0" fontId="40" fillId="6" borderId="218" xfId="0" applyFont="1" applyFill="1" applyBorder="1" applyAlignment="1">
      <alignment vertical="center"/>
    </xf>
    <xf numFmtId="0" fontId="40" fillId="6" borderId="53" xfId="0" applyFont="1" applyFill="1" applyBorder="1" applyAlignment="1">
      <alignment vertical="center"/>
    </xf>
    <xf numFmtId="0" fontId="40" fillId="6" borderId="50" xfId="0" applyFont="1" applyFill="1" applyBorder="1" applyAlignment="1">
      <alignment horizontal="left" vertical="center" wrapText="1"/>
    </xf>
    <xf numFmtId="0" fontId="40" fillId="6" borderId="53" xfId="0" applyFont="1" applyFill="1" applyBorder="1" applyAlignment="1">
      <alignment horizontal="left" vertical="center" wrapText="1"/>
    </xf>
  </cellXfs>
  <cellStyles count="13">
    <cellStyle name="Bad" xfId="11" builtinId="27"/>
    <cellStyle name="Comma" xfId="12" builtinId="3"/>
    <cellStyle name="Currency" xfId="1" builtinId="4"/>
    <cellStyle name="Currency 4 5" xfId="6" xr:uid="{00000000-0005-0000-0000-000001000000}"/>
    <cellStyle name="Hyperlink" xfId="9" builtinId="8"/>
    <cellStyle name="Neutral" xfId="7" builtinId="28"/>
    <cellStyle name="Normal" xfId="0" builtinId="0"/>
    <cellStyle name="Normal 19" xfId="8" xr:uid="{00000000-0005-0000-0000-000005000000}"/>
    <cellStyle name="Normal 2" xfId="5" xr:uid="{00000000-0005-0000-0000-000006000000}"/>
    <cellStyle name="Normal 2 3" xfId="3" xr:uid="{00000000-0005-0000-0000-000007000000}"/>
    <cellStyle name="Normal 3 2" xfId="4" xr:uid="{00000000-0005-0000-0000-000008000000}"/>
    <cellStyle name="Normal 6" xfId="10" xr:uid="{00000000-0005-0000-0000-000009000000}"/>
    <cellStyle name="Percent" xfId="2" builtinId="5"/>
  </cellStyles>
  <dxfs count="102">
    <dxf>
      <font>
        <color rgb="FF006100"/>
      </font>
      <fill>
        <patternFill>
          <bgColor rgb="FFC6EFCE"/>
        </patternFill>
      </fill>
    </dxf>
    <dxf>
      <font>
        <color rgb="FF006100"/>
      </font>
      <fill>
        <patternFill>
          <bgColor rgb="FFC6EFCE"/>
        </patternFill>
      </fill>
    </dxf>
    <dxf>
      <font>
        <color rgb="FFFF0000"/>
      </font>
    </dxf>
    <dxf>
      <font>
        <color rgb="FF9C0006"/>
      </font>
      <fill>
        <patternFill>
          <bgColor rgb="FFFFC7CE"/>
        </patternFill>
      </fill>
    </dxf>
    <dxf>
      <font>
        <color rgb="FFFF0000"/>
      </font>
    </dxf>
    <dxf>
      <font>
        <color rgb="FF9C0006"/>
      </font>
      <fill>
        <patternFill>
          <bgColor rgb="FFFFC7CE"/>
        </patternFill>
      </fill>
    </dxf>
    <dxf>
      <font>
        <color rgb="FF006100"/>
      </font>
      <fill>
        <patternFill>
          <bgColor rgb="FFC6EFCE"/>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bgColor theme="0" tint="-0.24994659260841701"/>
        </patternFill>
      </fill>
      <border>
        <left/>
        <right/>
        <top/>
        <bottom/>
      </border>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800000"/>
      </font>
      <fill>
        <patternFill>
          <bgColor rgb="FFFFCCCC"/>
        </patternFill>
      </fill>
    </dxf>
    <dxf>
      <font>
        <color rgb="FF003300"/>
      </font>
      <fill>
        <patternFill>
          <bgColor rgb="FFCCFFCC"/>
        </patternFill>
      </fill>
    </dxf>
    <dxf>
      <font>
        <b/>
        <i val="0"/>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0" indent="0" justifyLastLine="0" shrinkToFit="0" readingOrder="0"/>
      <border diagonalUp="0" diagonalDown="0">
        <left style="medium">
          <color indexed="64"/>
        </left>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medium">
          <color indexed="64"/>
        </left>
        <right/>
        <top style="medium">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0000"/>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0000"/>
        </patternFill>
      </fill>
      <alignment horizontal="center" vertical="bottom" textRotation="0" wrapText="1" indent="0" justifyLastLine="0" shrinkToFit="0" readingOrder="0"/>
      <border diagonalUp="0" diagonalDown="0" outline="0">
        <left style="thin">
          <color indexed="64"/>
        </left>
        <right style="thin">
          <color indexed="64"/>
        </right>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general" vertical="center" textRotation="0" wrapText="1" indent="0" justifyLastLine="0" shrinkToFit="0" readingOrder="0"/>
      <border diagonalUp="0" diagonalDown="0">
        <left style="thin">
          <color indexed="64"/>
        </left>
        <right style="thin">
          <color indexed="64"/>
        </right>
        <top style="thin">
          <color theme="3" tint="0.39994506668294322"/>
        </top>
        <bottom style="thin">
          <color theme="3" tint="0.39994506668294322"/>
        </bottom>
        <vertical/>
        <horizontal/>
      </border>
      <protection locked="1" hidden="0"/>
    </dxf>
    <dxf>
      <font>
        <b/>
        <i val="0"/>
        <strike val="0"/>
        <condense val="0"/>
        <extend val="0"/>
        <outline val="0"/>
        <shadow val="0"/>
        <u val="none"/>
        <vertAlign val="baseline"/>
        <sz val="10"/>
        <color auto="1"/>
        <name val="Calibri"/>
        <scheme val="minor"/>
      </font>
      <numFmt numFmtId="3" formatCode="#,##0"/>
      <fill>
        <patternFill patternType="solid">
          <fgColor indexed="64"/>
          <bgColor rgb="FFFFFFCC"/>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theme="3" tint="0.39994506668294322"/>
        </bottom>
      </border>
      <protection locked="1"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theme="0" tint="-0.24994659260841701"/>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theme="0" tint="-0.24994659260841701"/>
        </right>
        <top style="thin">
          <color theme="3" tint="0.39994506668294322"/>
        </top>
        <bottom style="thin">
          <color theme="3" tint="0.39994506668294322"/>
        </bottom>
        <vertical/>
        <horizontal/>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theme="0" tint="-0.24994659260841701"/>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theme="3" tint="0.39994506668294322"/>
        </top>
        <bottom style="thin">
          <color theme="3" tint="0.39994506668294322"/>
        </bottom>
      </border>
      <protection locked="0" hidden="0"/>
    </dxf>
    <dxf>
      <font>
        <b/>
        <i val="0"/>
        <strike val="0"/>
        <condense val="0"/>
        <extend val="0"/>
        <outline val="0"/>
        <shadow val="0"/>
        <u val="none"/>
        <vertAlign val="baseline"/>
        <sz val="10"/>
        <color auto="1"/>
        <name val="Calibri"/>
        <scheme val="minor"/>
      </font>
      <numFmt numFmtId="3" formatCode="#,##0"/>
      <fill>
        <patternFill patternType="solid">
          <fgColor indexed="64"/>
          <bgColor theme="8" tint="0.79998168889431442"/>
        </patternFill>
      </fill>
      <alignment horizontal="center" vertical="center" textRotation="0" wrapText="1" indent="0" justifyLastLine="0" shrinkToFit="0" readingOrder="0"/>
      <border diagonalUp="0" diagonalDown="0" outline="0">
        <left/>
        <right/>
        <top style="thin">
          <color indexed="64"/>
        </top>
        <bottom style="thin">
          <color theme="3" tint="0.39994506668294322"/>
        </bottom>
      </border>
      <protection locked="0" hidden="0"/>
    </dxf>
    <dxf>
      <font>
        <b val="0"/>
        <i val="0"/>
        <strike val="0"/>
        <condense val="0"/>
        <extend val="0"/>
        <outline val="0"/>
        <shadow val="0"/>
        <u val="none"/>
        <vertAlign val="baseline"/>
        <sz val="11"/>
        <color auto="1"/>
        <name val="Calibri"/>
        <scheme val="minor"/>
      </font>
      <fill>
        <patternFill patternType="solid">
          <fgColor indexed="64"/>
          <bgColor rgb="FFFFFFCC"/>
        </patternFill>
      </fill>
      <alignment horizontal="center" vertical="bottom" textRotation="0" wrapText="0" indent="0" justifyLastLine="0" shrinkToFit="0" readingOrder="0"/>
      <border diagonalUp="0" diagonalDown="0">
        <left/>
        <right style="thin">
          <color indexed="64"/>
        </right>
        <top style="thin">
          <color theme="3" tint="0.39994506668294322"/>
        </top>
        <bottom style="thin">
          <color theme="3" tint="0.39994506668294322"/>
        </bottom>
      </border>
      <protection locked="1" hidden="0"/>
    </dxf>
    <dxf>
      <font>
        <b/>
        <i val="0"/>
        <strike val="0"/>
        <condense val="0"/>
        <extend val="0"/>
        <outline val="0"/>
        <shadow val="0"/>
        <u val="none"/>
        <vertAlign val="baseline"/>
        <sz val="10"/>
        <color auto="1"/>
        <name val="Calibri"/>
        <scheme val="minor"/>
      </font>
      <fill>
        <patternFill patternType="solid">
          <fgColor indexed="64"/>
          <bgColor theme="8" tint="0.79998168889431442"/>
        </patternFill>
      </fill>
      <alignment horizontal="center" vertical="bottom" textRotation="0" wrapText="1" indent="0" justifyLastLine="0" shrinkToFit="0" readingOrder="0"/>
      <border diagonalUp="0" diagonalDown="0" outline="0">
        <left/>
        <right style="thin">
          <color indexed="64"/>
        </right>
        <top style="thin">
          <color indexed="64"/>
        </top>
        <bottom style="thin">
          <color theme="3" tint="0.39994506668294322"/>
        </bottom>
      </border>
      <protection locked="1" hidden="0"/>
    </dxf>
    <dxf>
      <border outline="0">
        <left style="medium">
          <color indexed="64"/>
        </left>
        <right style="medium">
          <color indexed="64"/>
        </right>
        <bottom style="thin">
          <color theme="3" tint="0.39994506668294322"/>
        </bottom>
      </border>
    </dxf>
    <dxf>
      <protection locked="1" hidden="0"/>
    </dxf>
    <dxf>
      <border outline="0">
        <bottom style="thin">
          <color theme="3" tint="0.39994506668294322"/>
        </bottom>
      </border>
    </dxf>
    <dxf>
      <font>
        <b/>
        <strike val="0"/>
        <outline val="0"/>
        <shadow val="0"/>
        <u val="none"/>
        <vertAlign val="baseline"/>
        <sz val="10"/>
        <color auto="1"/>
        <name val="Calibri"/>
        <scheme val="minor"/>
      </font>
      <fill>
        <patternFill patternType="solid">
          <fgColor indexed="64"/>
          <bgColor theme="8" tint="0.79998168889431442"/>
        </patternFill>
      </fill>
      <alignment horizontal="center" textRotation="0" wrapText="1" indent="0" justifyLastLine="0" shrinkToFit="0" readingOrder="0"/>
      <protection locked="1" hidden="0"/>
    </dxf>
  </dxfs>
  <tableStyles count="0" defaultTableStyle="TableStyleMedium2" defaultPivotStyle="PivotStyleLight16"/>
  <colors>
    <mruColors>
      <color rgb="FFCCFFCC"/>
      <color rgb="FFFFFFCC"/>
      <color rgb="FFFFCCCC"/>
      <color rgb="FF0000FF"/>
      <color rgb="FF003300"/>
      <color rgb="FFFFEB9C"/>
      <color rgb="FFFFCC00"/>
      <color rgb="FF9C6500"/>
      <color rgb="FF6633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142875</xdr:colOff>
      <xdr:row>1</xdr:row>
      <xdr:rowOff>57150</xdr:rowOff>
    </xdr:from>
    <xdr:to>
      <xdr:col>5</xdr:col>
      <xdr:colOff>104775</xdr:colOff>
      <xdr:row>5</xdr:row>
      <xdr:rowOff>114300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82025" y="247650"/>
          <a:ext cx="1790700" cy="81915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ysClr val="windowText" lastClr="000000"/>
              </a:solidFill>
            </a:rPr>
            <a:t>CFA Forms</a:t>
          </a:r>
        </a:p>
        <a:p>
          <a:r>
            <a:rPr lang="en-US" sz="1400" b="1">
              <a:solidFill>
                <a:sysClr val="windowText" lastClr="000000"/>
              </a:solidFill>
            </a:rPr>
            <a:t>2025 Edition</a:t>
          </a:r>
        </a:p>
        <a:p>
          <a:r>
            <a:rPr lang="en-US" sz="1400" b="1">
              <a:solidFill>
                <a:sysClr val="windowText" lastClr="000000"/>
              </a:solidFill>
            </a:rPr>
            <a:t>Version 1.0.1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28575</xdr:colOff>
      <xdr:row>26</xdr:row>
      <xdr:rowOff>28572</xdr:rowOff>
    </xdr:from>
    <xdr:to>
      <xdr:col>24</xdr:col>
      <xdr:colOff>161925</xdr:colOff>
      <xdr:row>27</xdr:row>
      <xdr:rowOff>152399</xdr:rowOff>
    </xdr:to>
    <xdr:sp macro="" textlink="">
      <xdr:nvSpPr>
        <xdr:cNvPr id="3" name="Bent Arrow 2">
          <a:extLst>
            <a:ext uri="{FF2B5EF4-FFF2-40B4-BE49-F238E27FC236}">
              <a16:creationId xmlns:a16="http://schemas.microsoft.com/office/drawing/2014/main" id="{00000000-0008-0000-2200-000003000000}"/>
            </a:ext>
          </a:extLst>
        </xdr:cNvPr>
        <xdr:cNvSpPr/>
      </xdr:nvSpPr>
      <xdr:spPr>
        <a:xfrm flipH="1" flipV="1">
          <a:off x="7496175" y="7372347"/>
          <a:ext cx="371475" cy="314327"/>
        </a:xfrm>
        <a:prstGeom prst="bentArrow">
          <a:avLst/>
        </a:prstGeom>
        <a:solidFill>
          <a:sysClr val="window" lastClr="FFFFFF"/>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23</xdr:row>
      <xdr:rowOff>57150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62718" y="181770"/>
          <a:ext cx="6991352" cy="42568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t>Form 1: Project Summary</a:t>
          </a:r>
        </a:p>
        <a:p>
          <a:endParaRPr lang="en-US" sz="1100" b="1" u="sng"/>
        </a:p>
        <a:p>
          <a:r>
            <a:rPr lang="en-US" sz="1400" b="1" u="sng"/>
            <a:t>Definitions</a:t>
          </a:r>
        </a:p>
        <a:p>
          <a:r>
            <a:rPr lang="en-US" sz="1100" b="1" u="sng"/>
            <a:t>Site</a:t>
          </a:r>
          <a:endParaRPr lang="en-US" sz="1100" b="0" u="none" baseline="0"/>
        </a:p>
        <a:p>
          <a:r>
            <a:rPr lang="en-US" sz="1100" b="0" baseline="0"/>
            <a:t>The parcel(s) of land, unified under common ownership, which serve as the location of individual residential buildings or functionally-</a:t>
          </a:r>
          <a:r>
            <a:rPr lang="en-US" sz="1100" b="0" baseline="0">
              <a:solidFill>
                <a:schemeClr val="dk1"/>
              </a:solidFill>
              <a:effectLst/>
              <a:latin typeface="+mn-lt"/>
              <a:ea typeface="+mn-ea"/>
              <a:cs typeface="+mn-cs"/>
            </a:rPr>
            <a:t>related </a:t>
          </a:r>
          <a:r>
            <a:rPr lang="en-US" sz="1100" b="0" baseline="0"/>
            <a:t>groups of buildings. A site may equate to a single tax parcel or may be multiple </a:t>
          </a:r>
          <a:r>
            <a:rPr lang="en-US" sz="1100" b="0" i="1" baseline="0"/>
            <a:t>contiguous</a:t>
          </a:r>
          <a:r>
            <a:rPr lang="en-US" sz="1100" b="0" baseline="0"/>
            <a:t> tax parcels. </a:t>
          </a:r>
          <a:r>
            <a:rPr lang="en-US" sz="1100" b="0" baseline="0">
              <a:solidFill>
                <a:schemeClr val="dk1"/>
              </a:solidFill>
              <a:effectLst/>
              <a:latin typeface="+mn-lt"/>
              <a:ea typeface="+mn-ea"/>
              <a:cs typeface="+mn-cs"/>
            </a:rPr>
            <a:t>Properties that are across the street from each other are considered contiguous.  </a:t>
          </a:r>
        </a:p>
        <a:p>
          <a:endParaRPr lang="en-US" sz="1100" b="0"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Multi-Site project</a:t>
          </a:r>
        </a:p>
        <a:p>
          <a:r>
            <a:rPr lang="en-US" sz="1100" b="0" u="none" baseline="0">
              <a:solidFill>
                <a:schemeClr val="dk1"/>
              </a:solidFill>
              <a:effectLst/>
              <a:latin typeface="+mn-lt"/>
              <a:ea typeface="+mn-ea"/>
              <a:cs typeface="+mn-cs"/>
            </a:rPr>
            <a:t>A project </a:t>
          </a:r>
          <a:r>
            <a:rPr lang="en-US" sz="1100" b="0" baseline="0"/>
            <a:t>consisting of buildings that are located in two or more locations that are </a:t>
          </a:r>
          <a:r>
            <a:rPr lang="en-US" sz="1100" b="1" i="1" u="sng" baseline="0"/>
            <a:t>not</a:t>
          </a:r>
          <a:r>
            <a:rPr lang="en-US" sz="1100" b="0" baseline="0"/>
            <a:t> contiguous. For the pursposes of this Application, a project that consists of a group of </a:t>
          </a:r>
          <a:r>
            <a:rPr lang="en-US" sz="1100" b="0" i="1" baseline="0"/>
            <a:t>single family homes </a:t>
          </a:r>
          <a:r>
            <a:rPr lang="en-US" sz="1100" b="0" baseline="0"/>
            <a:t>on non-contiguous sites within a single municipality (e.g.,  a DPA project operating within the City of Walla Walla) that operate with a project-wide budget is not considered a multi-site project. This type of project is considered a single site project with multiple buildings.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Redevelopment</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New construction on</a:t>
          </a:r>
          <a:r>
            <a:rPr lang="en-US" sz="1100" baseline="0">
              <a:solidFill>
                <a:schemeClr val="dk1"/>
              </a:solidFill>
              <a:effectLst/>
              <a:latin typeface="+mn-lt"/>
              <a:ea typeface="+mn-ea"/>
              <a:cs typeface="+mn-cs"/>
            </a:rPr>
            <a:t> a site</a:t>
          </a:r>
          <a:r>
            <a:rPr lang="en-US" sz="1100">
              <a:solidFill>
                <a:schemeClr val="dk1"/>
              </a:solidFill>
              <a:effectLst/>
              <a:latin typeface="+mn-lt"/>
              <a:ea typeface="+mn-ea"/>
              <a:cs typeface="+mn-cs"/>
            </a:rPr>
            <a:t>, usually preceded</a:t>
          </a:r>
          <a:r>
            <a:rPr lang="en-US" sz="1100" baseline="0">
              <a:solidFill>
                <a:schemeClr val="dk1"/>
              </a:solidFill>
              <a:effectLst/>
              <a:latin typeface="+mn-lt"/>
              <a:ea typeface="+mn-ea"/>
              <a:cs typeface="+mn-cs"/>
            </a:rPr>
            <a:t> by partial or complete demolition of existing structures, with the purpose of providing replacement structures with an intended use similar to those they are replacing. Ideally, this would result in a 1:1 replacement of any previously or currently-existing housing units. The primary examples of Redevelopment are HOPE VI projects.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Adaptive</a:t>
          </a:r>
          <a:r>
            <a:rPr lang="en-US" sz="1100" b="1" u="sng" baseline="0">
              <a:solidFill>
                <a:schemeClr val="dk1"/>
              </a:solidFill>
              <a:effectLst/>
              <a:latin typeface="+mn-lt"/>
              <a:ea typeface="+mn-ea"/>
              <a:cs typeface="+mn-cs"/>
            </a:rPr>
            <a:t> Reuse</a:t>
          </a:r>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The alteration of an existing site or building to provide housing, when the previous purpose of the site or building was something other than housing. The conversion of a hospital into apartments is an example.</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41</xdr:row>
      <xdr:rowOff>19050</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62718" y="181770"/>
          <a:ext cx="6991352" cy="76477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2A: Building</a:t>
          </a:r>
          <a:r>
            <a:rPr lang="en-US" sz="1400" b="1" i="0" baseline="0">
              <a:solidFill>
                <a:schemeClr val="dk1"/>
              </a:solidFill>
              <a:effectLst/>
              <a:latin typeface="+mn-lt"/>
              <a:ea typeface="+mn-ea"/>
              <a:cs typeface="+mn-cs"/>
            </a:rPr>
            <a:t> </a:t>
          </a:r>
          <a:r>
            <a:rPr lang="en-US" sz="1400" b="1" i="0">
              <a:solidFill>
                <a:schemeClr val="dk1"/>
              </a:solidFill>
              <a:effectLst/>
              <a:latin typeface="+mn-lt"/>
              <a:ea typeface="+mn-ea"/>
              <a:cs typeface="+mn-cs"/>
            </a:rPr>
            <a:t>Information</a:t>
          </a:r>
          <a:endParaRPr lang="en-US" sz="1800">
            <a:effectLst/>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Bed</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A sleeping space provided to a single individual. All food preparation</a:t>
          </a:r>
          <a:r>
            <a:rPr lang="en-US" sz="1100" baseline="0">
              <a:solidFill>
                <a:schemeClr val="dk1"/>
              </a:solidFill>
              <a:effectLst/>
              <a:latin typeface="+mn-lt"/>
              <a:ea typeface="+mn-ea"/>
              <a:cs typeface="+mn-cs"/>
            </a:rPr>
            <a:t> and sanitary facilities are shared. </a:t>
          </a:r>
          <a:r>
            <a:rPr lang="en-US" sz="1100">
              <a:solidFill>
                <a:schemeClr val="dk1"/>
              </a:solidFill>
              <a:effectLst/>
              <a:latin typeface="+mn-lt"/>
              <a:ea typeface="+mn-ea"/>
              <a:cs typeface="+mn-cs"/>
            </a:rPr>
            <a:t> </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SRO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permanent provisions for living, eating and either sanitation or kitchen facilities </a:t>
          </a:r>
          <a:r>
            <a:rPr lang="en-US" sz="1100" b="1" i="1">
              <a:solidFill>
                <a:schemeClr val="dk1"/>
              </a:solidFill>
              <a:effectLst/>
              <a:latin typeface="+mn-lt"/>
              <a:ea typeface="+mn-ea"/>
              <a:cs typeface="+mn-cs"/>
            </a:rPr>
            <a:t>but not both</a:t>
          </a:r>
          <a:r>
            <a:rPr lang="en-US" sz="1100">
              <a:solidFill>
                <a:schemeClr val="dk1"/>
              </a:solidFill>
              <a:effectLst/>
              <a:latin typeface="+mn-lt"/>
              <a:ea typeface="+mn-ea"/>
              <a:cs typeface="+mn-cs"/>
            </a:rPr>
            <a:t>.</a:t>
          </a:r>
          <a:endParaRPr lang="en-US" sz="2800">
            <a:effectLst/>
          </a:endParaRPr>
        </a:p>
        <a:p>
          <a:pPr lvl="0"/>
          <a:endParaRPr lang="en-US" sz="1100" b="1" u="sng" baseline="0">
            <a:solidFill>
              <a:schemeClr val="dk1"/>
            </a:solidFill>
            <a:effectLst/>
            <a:latin typeface="+mn-lt"/>
            <a:ea typeface="+mn-ea"/>
            <a:cs typeface="+mn-cs"/>
          </a:endParaRPr>
        </a:p>
        <a:p>
          <a:pPr lvl="0"/>
          <a:r>
            <a:rPr lang="en-US" sz="1100" b="1" u="sng" baseline="0">
              <a:solidFill>
                <a:schemeClr val="dk1"/>
              </a:solidFill>
              <a:effectLst/>
              <a:latin typeface="+mn-lt"/>
              <a:ea typeface="+mn-ea"/>
              <a:cs typeface="+mn-cs"/>
            </a:rPr>
            <a:t>Unit, Studio</a:t>
          </a:r>
          <a:endParaRPr lang="en-US" sz="1100" baseline="0">
            <a:solidFill>
              <a:schemeClr val="dk1"/>
            </a:solidFill>
            <a:effectLst/>
            <a:latin typeface="+mn-lt"/>
            <a:ea typeface="+mn-ea"/>
            <a:cs typeface="+mn-cs"/>
          </a:endParaRPr>
        </a:p>
        <a:p>
          <a:pPr lvl="0"/>
          <a:r>
            <a:rPr lang="en-US" sz="1100">
              <a:solidFill>
                <a:schemeClr val="dk1"/>
              </a:solidFill>
              <a:effectLst/>
              <a:latin typeface="+mn-lt"/>
              <a:ea typeface="+mn-ea"/>
              <a:cs typeface="+mn-cs"/>
            </a:rPr>
            <a:t>A single-room unit which includes </a:t>
          </a:r>
          <a:r>
            <a:rPr lang="en-US" sz="1100" baseline="0">
              <a:solidFill>
                <a:schemeClr val="dk1"/>
              </a:solidFill>
              <a:effectLst/>
              <a:latin typeface="+mn-lt"/>
              <a:ea typeface="+mn-ea"/>
              <a:cs typeface="+mn-cs"/>
            </a:rPr>
            <a:t>permanent food preparation </a:t>
          </a:r>
          <a:r>
            <a:rPr lang="en-US" sz="1100" i="1" baseline="0">
              <a:solidFill>
                <a:schemeClr val="dk1"/>
              </a:solidFill>
              <a:effectLst/>
              <a:latin typeface="+mn-lt"/>
              <a:ea typeface="+mn-ea"/>
              <a:cs typeface="+mn-cs"/>
            </a:rPr>
            <a:t>and</a:t>
          </a:r>
          <a:r>
            <a:rPr lang="en-US" sz="1100" baseline="0">
              <a:solidFill>
                <a:schemeClr val="dk1"/>
              </a:solidFill>
              <a:effectLst/>
              <a:latin typeface="+mn-lt"/>
              <a:ea typeface="+mn-ea"/>
              <a:cs typeface="+mn-cs"/>
            </a:rPr>
            <a:t> sanitation facilities.</a:t>
          </a:r>
          <a:endParaRPr lang="en-US" sz="2800">
            <a:effectLst/>
          </a:endParaRPr>
        </a:p>
        <a:p>
          <a:pPr lvl="0" eaLnBrk="1" fontAlgn="auto" latinLnBrk="0" hangingPunct="1"/>
          <a:endParaRPr lang="en-US" sz="1100" b="1" u="sng">
            <a:solidFill>
              <a:schemeClr val="dk1"/>
            </a:solidFill>
            <a:effectLst/>
            <a:latin typeface="+mn-lt"/>
            <a:ea typeface="+mn-ea"/>
            <a:cs typeface="+mn-cs"/>
          </a:endParaRPr>
        </a:p>
        <a:p>
          <a:pPr lvl="0" eaLnBrk="1" fontAlgn="auto" latinLnBrk="0" hangingPunct="1"/>
          <a:r>
            <a:rPr lang="en-US" sz="1100" b="1" u="sng">
              <a:solidFill>
                <a:schemeClr val="dk1"/>
              </a:solidFill>
              <a:effectLst/>
              <a:latin typeface="+mn-lt"/>
              <a:ea typeface="+mn-ea"/>
              <a:cs typeface="+mn-cs"/>
            </a:rPr>
            <a:t>Unit, 1BR -5+BR</a:t>
          </a:r>
          <a:endParaRPr lang="en-US" sz="1100">
            <a:solidFill>
              <a:schemeClr val="dk1"/>
            </a:solidFill>
            <a:effectLst/>
            <a:latin typeface="+mn-lt"/>
            <a:ea typeface="+mn-ea"/>
            <a:cs typeface="+mn-cs"/>
          </a:endParaRPr>
        </a:p>
        <a:p>
          <a:pPr lvl="0" eaLnBrk="1" fontAlgn="auto" latinLnBrk="0" hangingPunct="1"/>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contain complete and separate kitchen and restroom facilities in each unit.  </a:t>
          </a:r>
        </a:p>
        <a:p>
          <a:pPr lvl="0" eaLnBrk="1" fontAlgn="auto" latinLnBrk="0" hangingPunct="1"/>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Common Area</a:t>
          </a:r>
          <a:r>
            <a:rPr lang="en-US" sz="1100" b="1" u="sng" baseline="0">
              <a:solidFill>
                <a:schemeClr val="dk1"/>
              </a:solidFill>
              <a:effectLst/>
              <a:latin typeface="+mn-lt"/>
              <a:ea typeface="+mn-ea"/>
              <a:cs typeface="+mn-cs"/>
            </a:rPr>
            <a:t> </a:t>
          </a:r>
          <a:r>
            <a:rPr lang="en-US" sz="1100" b="1" u="sng">
              <a:solidFill>
                <a:schemeClr val="dk1"/>
              </a:solidFill>
              <a:effectLst/>
              <a:latin typeface="+mn-lt"/>
              <a:ea typeface="+mn-ea"/>
              <a:cs typeface="+mn-cs"/>
            </a:rPr>
            <a:t>Unit</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Unit in a project that is occupied by resident managers or maintenance personnel, or used for the Project's business offices or security personnel, to the extent such use is reasonably required for the Project. A Common Area Unit is not a Housing Unit.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endParaRPr>
        </a:p>
        <a:p>
          <a:pPr lvl="0"/>
          <a:r>
            <a:rPr lang="en-US" sz="1100" b="1" u="sng">
              <a:solidFill>
                <a:schemeClr val="dk1"/>
              </a:solidFill>
              <a:effectLst/>
              <a:latin typeface="+mn-lt"/>
              <a:ea typeface="+mn-ea"/>
              <a:cs typeface="+mn-cs"/>
            </a:rPr>
            <a:t>Units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Residential living quarters that are separate</a:t>
          </a:r>
          <a:r>
            <a:rPr lang="en-US" sz="1100" baseline="0">
              <a:solidFill>
                <a:schemeClr val="dk1"/>
              </a:solidFill>
              <a:effectLst/>
              <a:latin typeface="+mn-lt"/>
              <a:ea typeface="+mn-ea"/>
              <a:cs typeface="+mn-cs"/>
            </a:rPr>
            <a:t> and distinct from each other and which typically contain complete and separate kitchen and restroom facilities in each unit.  </a:t>
          </a:r>
          <a:endParaRPr lang="en-US" sz="2800">
            <a:effectLst/>
          </a:endParaRPr>
        </a:p>
        <a:p>
          <a:pPr lvl="0"/>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Buildings</a:t>
          </a:r>
        </a:p>
        <a:p>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dk1"/>
              </a:solidFill>
              <a:effectLst/>
              <a:latin typeface="+mn-lt"/>
              <a:ea typeface="+mn-ea"/>
              <a:cs typeface="+mn-cs"/>
            </a:rPr>
            <a:t>The physical structures on</a:t>
          </a:r>
          <a:r>
            <a:rPr lang="en-US" sz="1100" b="0" baseline="0">
              <a:solidFill>
                <a:schemeClr val="dk1"/>
              </a:solidFill>
              <a:effectLst/>
              <a:latin typeface="+mn-lt"/>
              <a:ea typeface="+mn-ea"/>
              <a:cs typeface="+mn-cs"/>
            </a:rPr>
            <a:t> a site included as part of this Application. This primarily includes residential structures, but may also include community buildings that serve the residents of the project.</a:t>
          </a:r>
          <a:endParaRPr lang="en-US" sz="2800">
            <a:effectLst/>
          </a:endParaRPr>
        </a:p>
        <a:p>
          <a:endParaRPr lang="en-US" sz="1100" baseline="0">
            <a:solidFill>
              <a:srgbClr val="FF66CC"/>
            </a:solidFill>
            <a:effectLst/>
            <a:latin typeface="+mn-lt"/>
            <a:ea typeface="+mn-ea"/>
            <a:cs typeface="+mn-cs"/>
          </a:endParaRPr>
        </a:p>
        <a:p>
          <a:endParaRPr lang="en-US" sz="11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2B: Square Footage Details</a:t>
          </a:r>
          <a:endParaRPr lang="en-US" sz="1400">
            <a:effectLst/>
          </a:endParaRPr>
        </a:p>
        <a:p>
          <a:pPr eaLnBrk="1" fontAlgn="auto" latinLnBrk="0" hangingPunct="1"/>
          <a:r>
            <a:rPr lang="en-US" sz="1100" b="1" u="sng">
              <a:solidFill>
                <a:schemeClr val="dk1"/>
              </a:solidFill>
              <a:effectLst/>
              <a:latin typeface="+mn-lt"/>
              <a:ea typeface="+mn-ea"/>
              <a:cs typeface="+mn-cs"/>
            </a:rPr>
            <a:t>Residential gross square footage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is to be measured from the outside face of the exterior wall of the structure and/or the centerline of party walls between Residential and Non-Residential spaces. Everything within the building envelope should be included in the calculation, including unheated mechanical space, common area, circulation area and structured parking. </a:t>
          </a:r>
        </a:p>
        <a:p>
          <a:pPr eaLnBrk="1" fontAlgn="auto" latinLnBrk="0" hangingPunct="1"/>
          <a:endParaRPr lang="en-US">
            <a:effectLst/>
          </a:endParaRPr>
        </a:p>
        <a:p>
          <a:pPr eaLnBrk="1" fontAlgn="auto" latinLnBrk="0" hangingPunct="1"/>
          <a:r>
            <a:rPr lang="en-US" sz="1100">
              <a:solidFill>
                <a:schemeClr val="dk1"/>
              </a:solidFill>
              <a:effectLst/>
              <a:latin typeface="+mn-lt"/>
              <a:ea typeface="+mn-ea"/>
              <a:cs typeface="+mn-cs"/>
            </a:rPr>
            <a:t>Anything outside of the building envelope such as balconies, roof top decks, carports, and surface parking is to be excluded. Commercial spaces to be owned under a separate legal entity and whose costs are not reflected in the Residential Project Budget may not be included in the Residential Gross Square Footage. Space that is shared between a Residential Project Condominium and other condominiums in a building may be included on a pro rata basis and measured to the centerline of the party walls.</a:t>
          </a:r>
          <a:endParaRPr lang="en-US">
            <a:effectLst/>
          </a:endParaRPr>
        </a:p>
        <a:p>
          <a:endParaRPr lang="en-US" sz="1100" baseline="0">
            <a:solidFill>
              <a:srgbClr val="FF66CC"/>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27</xdr:row>
      <xdr:rowOff>152400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2718" y="181770"/>
          <a:ext cx="6991352" cy="511413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3:</a:t>
          </a:r>
          <a:r>
            <a:rPr lang="en-US" sz="1400" b="1" i="0" baseline="0">
              <a:solidFill>
                <a:schemeClr val="dk1"/>
              </a:solidFill>
              <a:effectLst/>
              <a:latin typeface="+mn-lt"/>
              <a:ea typeface="+mn-ea"/>
              <a:cs typeface="+mn-cs"/>
            </a:rPr>
            <a:t> Populations to be Served</a:t>
          </a:r>
          <a:endParaRPr lang="en-US" sz="1400">
            <a:effectLst/>
          </a:endParaRPr>
        </a:p>
        <a:p>
          <a:pPr eaLnBrk="1" fontAlgn="auto" latinLnBrk="0" hangingPunct="1"/>
          <a:r>
            <a:rPr lang="en-US" sz="1100" b="0">
              <a:solidFill>
                <a:schemeClr val="dk1"/>
              </a:solidFill>
              <a:effectLst/>
              <a:latin typeface="+mn-lt"/>
              <a:ea typeface="+mn-ea"/>
              <a:cs typeface="+mn-cs"/>
            </a:rPr>
            <a:t>Please select the </a:t>
          </a:r>
          <a:r>
            <a:rPr lang="en-US" sz="1100" b="1" u="sng">
              <a:solidFill>
                <a:schemeClr val="dk1"/>
              </a:solidFill>
              <a:effectLst/>
              <a:latin typeface="+mn-lt"/>
              <a:ea typeface="+mn-ea"/>
              <a:cs typeface="+mn-cs"/>
            </a:rPr>
            <a:t>primary target population</a:t>
          </a:r>
          <a:r>
            <a:rPr lang="en-US" sz="1100" b="0">
              <a:solidFill>
                <a:schemeClr val="dk1"/>
              </a:solidFill>
              <a:effectLst/>
              <a:latin typeface="+mn-lt"/>
              <a:ea typeface="+mn-ea"/>
              <a:cs typeface="+mn-cs"/>
            </a:rPr>
            <a:t> for</a:t>
          </a:r>
          <a:r>
            <a:rPr lang="en-US" sz="1100" b="0" baseline="0">
              <a:solidFill>
                <a:schemeClr val="dk1"/>
              </a:solidFill>
              <a:effectLst/>
              <a:latin typeface="+mn-lt"/>
              <a:ea typeface="+mn-ea"/>
              <a:cs typeface="+mn-cs"/>
            </a:rPr>
            <a:t> each unit or group of units</a:t>
          </a:r>
          <a:r>
            <a:rPr lang="en-US" sz="1100" b="0">
              <a:solidFill>
                <a:schemeClr val="dk1"/>
              </a:solidFill>
              <a:effectLst/>
              <a:latin typeface="+mn-lt"/>
              <a:ea typeface="+mn-ea"/>
              <a:cs typeface="+mn-cs"/>
            </a:rPr>
            <a:t>. The total</a:t>
          </a:r>
          <a:r>
            <a:rPr lang="en-US" sz="1100" b="0" baseline="0">
              <a:solidFill>
                <a:schemeClr val="dk1"/>
              </a:solidFill>
              <a:effectLst/>
              <a:latin typeface="+mn-lt"/>
              <a:ea typeface="+mn-ea"/>
              <a:cs typeface="+mn-cs"/>
            </a:rPr>
            <a:t> number of Units /Beds reported should match the Total Low Income reported on Form 2A.</a:t>
          </a:r>
          <a:endParaRPr lang="en-US" sz="1400">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If a unit has the</a:t>
          </a:r>
          <a:r>
            <a:rPr lang="en-US" sz="1100" b="0" baseline="0">
              <a:solidFill>
                <a:schemeClr val="dk1"/>
              </a:solidFill>
              <a:effectLst/>
              <a:latin typeface="+mn-lt"/>
              <a:ea typeface="+mn-ea"/>
              <a:cs typeface="+mn-cs"/>
            </a:rPr>
            <a:t> potential to be targeted to more than one Population Type (e.g., for units targeted to clients who are Developmentally and/or Physically Disabled), please select "Multiple Targets" and describe in the Notes field provided.</a:t>
          </a:r>
          <a:endParaRPr lang="en-US" sz="1400">
            <a:effectLst/>
          </a:endParaRPr>
        </a:p>
        <a:p>
          <a:pPr eaLnBrk="1" fontAlgn="auto" latinLnBrk="0" hangingPunct="1"/>
          <a:r>
            <a:rPr lang="en-US" sz="1100" b="0" baseline="0">
              <a:solidFill>
                <a:schemeClr val="dk1"/>
              </a:solidFill>
              <a:effectLst/>
              <a:latin typeface="+mn-lt"/>
              <a:ea typeface="+mn-ea"/>
              <a:cs typeface="+mn-cs"/>
            </a:rPr>
            <a:t>For most projects, "unit" should be selected from the dropdown in column F. Select "beds" </a:t>
          </a:r>
          <a:r>
            <a:rPr lang="en-US" sz="1100" b="1" i="1" baseline="0">
              <a:solidFill>
                <a:schemeClr val="dk1"/>
              </a:solidFill>
              <a:effectLst/>
              <a:latin typeface="+mn-lt"/>
              <a:ea typeface="+mn-ea"/>
              <a:cs typeface="+mn-cs"/>
            </a:rPr>
            <a:t>only if</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project is a group home or other type of living arrangement where a household does not have a separate unit (viz., emergency shelters and Seasonal Farmworker projects with "bunkhouse" or "barracks"-style sleeping arrangements).</a:t>
          </a:r>
          <a:endParaRPr lang="en-US" sz="1400">
            <a:effectLst/>
          </a:endParaRPr>
        </a:p>
        <a:p>
          <a:endParaRPr lang="en-US" sz="1100">
            <a:solidFill>
              <a:schemeClr val="dk1"/>
            </a:solidFill>
            <a:effectLst/>
            <a:latin typeface="+mn-lt"/>
            <a:ea typeface="+mn-ea"/>
            <a:cs typeface="+mn-cs"/>
          </a:endParaRPr>
        </a:p>
        <a:p>
          <a:r>
            <a:rPr lang="en-US" sz="1400" b="1" u="sng">
              <a:solidFill>
                <a:schemeClr val="dk1"/>
              </a:solidFill>
              <a:effectLst/>
              <a:latin typeface="+mn-lt"/>
              <a:ea typeface="+mn-ea"/>
              <a:cs typeface="+mn-cs"/>
            </a:rPr>
            <a:t>Definitions</a:t>
          </a:r>
          <a:endParaRPr lang="en-US" sz="3600">
            <a:effectLst/>
          </a:endParaRPr>
        </a:p>
        <a:p>
          <a:pPr lvl="0"/>
          <a:r>
            <a:rPr lang="en-US" sz="1100" b="1" u="sng">
              <a:solidFill>
                <a:schemeClr val="dk1"/>
              </a:solidFill>
              <a:effectLst/>
              <a:latin typeface="+mn-lt"/>
              <a:ea typeface="+mn-ea"/>
              <a:cs typeface="+mn-cs"/>
            </a:rPr>
            <a:t>Permanent Supportive Housing (per 36.70A.030 RCW)</a:t>
          </a:r>
          <a:endParaRPr lang="en-US" sz="2800">
            <a:effectLst/>
          </a:endParaRPr>
        </a:p>
        <a:p>
          <a:pPr lvl="0"/>
          <a:r>
            <a:rPr lang="x-none" sz="1100">
              <a:solidFill>
                <a:schemeClr val="dk1"/>
              </a:solidFill>
              <a:effectLst/>
              <a:latin typeface="+mn-lt"/>
              <a:ea typeface="+mn-ea"/>
              <a:cs typeface="+mn-cs"/>
            </a:rPr>
            <a:t>(1</a:t>
          </a:r>
          <a:r>
            <a:rPr lang="en-US" sz="1100">
              <a:solidFill>
                <a:schemeClr val="dk1"/>
              </a:solidFill>
              <a:effectLst/>
              <a:latin typeface="+mn-lt"/>
              <a:ea typeface="+mn-ea"/>
              <a:cs typeface="+mn-cs"/>
            </a:rPr>
            <a:t>9</a:t>
          </a:r>
          <a:r>
            <a:rPr lang="x-none" sz="1100">
              <a:solidFill>
                <a:schemeClr val="dk1"/>
              </a:solidFill>
              <a:effectLst/>
              <a:latin typeface="+mn-lt"/>
              <a:ea typeface="+mn-ea"/>
              <a:cs typeface="+mn-cs"/>
            </a:rPr>
            <a:t>) "Permanent supportive housing" is subsidized, leased housing with no limit on length of stay that prioritizes people who need comprehensive support services to retain tenancy and utilizes admissions practices designed to use lower barriers to entry than would be typical for other subsidized or unsubsidized rental housing, especially related to rental history, criminal history, and personal behaviors. Permanent supportive housing is paired with on-site or off-site voluntary services designed to support a person living with a complex and disabling behavioral health or physical health condition who was experiencing homelessness or was at imminent risk of homelessness prior to moving into housing to retain their housing and be a successful tenant in a housing arrangement, improve the resident's health status, and connect the resident of the housing with community-based health care, treatment, or employment services. Permanent supportive housing is subject to all of the rights and responsibilities defined in chapter 59.18 RCW</a:t>
          </a:r>
          <a:endParaRPr lang="en-US" sz="110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b="1" u="sng">
              <a:solidFill>
                <a:schemeClr val="dk1"/>
              </a:solidFill>
              <a:effectLst/>
              <a:latin typeface="+mn-lt"/>
              <a:ea typeface="+mn-ea"/>
              <a:cs typeface="+mn-cs"/>
            </a:rPr>
            <a:t>Supported Living </a:t>
          </a:r>
        </a:p>
        <a:p>
          <a:pPr lvl="0"/>
          <a:r>
            <a:rPr lang="en-US" sz="1100">
              <a:solidFill>
                <a:schemeClr val="dk1"/>
              </a:solidFill>
              <a:effectLst/>
              <a:latin typeface="+mn-lt"/>
              <a:ea typeface="+mn-ea"/>
              <a:cs typeface="+mn-cs"/>
            </a:rPr>
            <a:t>Supported Living services help persons live in their own homes with one to three others and receive instruction and support from contracted service providers. Supports vary from a few hours per month up to 24 hours per day. This includes one-on–one support and services are based on individual need and the sharing of support within a household. Services are offered in integrated settings and support personal power, choice, and full access to the greater community. Individuals pay their own rent, food, and other personal expenses.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2800" b="0" u="none">
            <a:solidFill>
              <a:sysClr val="windowText" lastClr="000000"/>
            </a:solidFill>
            <a:effectLst/>
          </a:endParaRPr>
        </a:p>
        <a:p>
          <a:endParaRPr lang="en-US" sz="2800" baseline="0">
            <a:solidFill>
              <a:srgbClr val="FF66CC"/>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10</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62718" y="181770"/>
          <a:ext cx="6991352" cy="185658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5:</a:t>
          </a:r>
          <a:r>
            <a:rPr lang="en-US" sz="1400" b="1" i="0" baseline="0">
              <a:solidFill>
                <a:schemeClr val="dk1"/>
              </a:solidFill>
              <a:effectLst/>
              <a:latin typeface="+mn-lt"/>
              <a:ea typeface="+mn-ea"/>
              <a:cs typeface="+mn-cs"/>
            </a:rPr>
            <a:t> Project Schedule</a:t>
          </a:r>
          <a:endParaRPr lang="en-US" sz="3600">
            <a:effectLst/>
          </a:endParaRP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Provide "Date Completed" and "Status" information for the following project tasks at a minimum. </a:t>
          </a:r>
          <a:endParaRPr lang="en-US" sz="2800">
            <a:effectLst/>
          </a:endParaRPr>
        </a:p>
        <a:p>
          <a:r>
            <a:rPr lang="en-US" sz="1100" b="0" i="0">
              <a:solidFill>
                <a:schemeClr val="dk1"/>
              </a:solidFill>
              <a:effectLst/>
              <a:latin typeface="+mn-lt"/>
              <a:ea typeface="+mn-ea"/>
              <a:cs typeface="+mn-cs"/>
            </a:rPr>
            <a:t>● Do not delet</a:t>
          </a:r>
          <a:r>
            <a:rPr lang="en-US" sz="1100" b="0" i="0" baseline="0">
              <a:solidFill>
                <a:schemeClr val="dk1"/>
              </a:solidFill>
              <a:effectLst/>
              <a:latin typeface="+mn-lt"/>
              <a:ea typeface="+mn-ea"/>
              <a:cs typeface="+mn-cs"/>
            </a:rPr>
            <a:t>e Tasks from this list.</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If a task does not apply to your project, enter N/A. To add additional tasks, insert additional lines as needed.  </a:t>
          </a:r>
        </a:p>
        <a:p>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each new task you enter in this form, also enter the appropriate category in the "Category" column.</a:t>
          </a:r>
          <a:endParaRPr lang="en-US" sz="2800">
            <a:effectLst/>
          </a:endParaRPr>
        </a:p>
        <a:p>
          <a:pPr eaLnBrk="1" fontAlgn="auto" latinLnBrk="0" hangingPunct="1"/>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a:solidFill>
                <a:schemeClr val="dk1"/>
              </a:solidFill>
              <a:effectLst/>
              <a:latin typeface="+mn-lt"/>
              <a:ea typeface="+mn-ea"/>
              <a:cs typeface="+mn-cs"/>
            </a:rPr>
            <a:t>For additional</a:t>
          </a:r>
          <a:r>
            <a:rPr lang="en-US" sz="1100" b="0" baseline="0">
              <a:solidFill>
                <a:schemeClr val="dk1"/>
              </a:solidFill>
              <a:effectLst/>
              <a:latin typeface="+mn-lt"/>
              <a:ea typeface="+mn-ea"/>
              <a:cs typeface="+mn-cs"/>
            </a:rPr>
            <a:t> instances of existing Tasks (e.g., "Award date for funding source (specify)")</a:t>
          </a:r>
          <a:r>
            <a:rPr lang="en-US" sz="1100" b="0">
              <a:solidFill>
                <a:schemeClr val="dk1"/>
              </a:solidFill>
              <a:effectLst/>
              <a:latin typeface="+mn-lt"/>
              <a:ea typeface="+mn-ea"/>
              <a:cs typeface="+mn-cs"/>
            </a:rPr>
            <a:t>, copy-paste</a:t>
          </a:r>
          <a:r>
            <a:rPr lang="en-US" sz="1100" b="0" baseline="0">
              <a:solidFill>
                <a:schemeClr val="dk1"/>
              </a:solidFill>
              <a:effectLst/>
              <a:latin typeface="+mn-lt"/>
              <a:ea typeface="+mn-ea"/>
              <a:cs typeface="+mn-cs"/>
            </a:rPr>
            <a:t> the exact text</a:t>
          </a:r>
        </a:p>
        <a:p>
          <a:pPr eaLnBrk="1" fontAlgn="auto" latinLnBrk="0" hangingPunct="1"/>
          <a:r>
            <a:rPr lang="en-US" sz="1100" b="0" baseline="0">
              <a:solidFill>
                <a:schemeClr val="dk1"/>
              </a:solidFill>
              <a:effectLst/>
              <a:latin typeface="+mn-lt"/>
              <a:ea typeface="+mn-ea"/>
              <a:cs typeface="+mn-cs"/>
            </a:rPr>
            <a:t>       into the new cell.</a:t>
          </a:r>
        </a:p>
        <a:p>
          <a:pPr eaLnBrk="1" fontAlgn="auto" latinLnBrk="0" hangingPunct="1"/>
          <a:r>
            <a:rPr lang="en-US" sz="1100" b="1" i="0">
              <a:solidFill>
                <a:schemeClr val="dk1"/>
              </a:solidFill>
              <a:effectLst/>
              <a:latin typeface="+mn-lt"/>
              <a:ea typeface="+mn-ea"/>
              <a:cs typeface="+mn-cs"/>
            </a:rPr>
            <a:t>● </a:t>
          </a:r>
          <a:r>
            <a:rPr lang="en-US" sz="1100" b="1">
              <a:solidFill>
                <a:srgbClr val="FF0000"/>
              </a:solidFill>
              <a:effectLst/>
              <a:latin typeface="+mn-lt"/>
              <a:ea typeface="+mn-ea"/>
              <a:cs typeface="+mn-cs"/>
            </a:rPr>
            <a:t>For Tasks</a:t>
          </a:r>
          <a:r>
            <a:rPr lang="en-US" sz="1100" b="1" baseline="0">
              <a:solidFill>
                <a:srgbClr val="FF0000"/>
              </a:solidFill>
              <a:effectLst/>
              <a:latin typeface="+mn-lt"/>
              <a:ea typeface="+mn-ea"/>
              <a:cs typeface="+mn-cs"/>
            </a:rPr>
            <a:t> that require</a:t>
          </a:r>
          <a:r>
            <a:rPr lang="en-US" sz="1100" b="1">
              <a:solidFill>
                <a:srgbClr val="FF0000"/>
              </a:solidFill>
              <a:effectLst/>
              <a:latin typeface="+mn-lt"/>
              <a:ea typeface="+mn-ea"/>
              <a:cs typeface="+mn-cs"/>
            </a:rPr>
            <a:t> additional details be specified </a:t>
          </a:r>
          <a:r>
            <a:rPr lang="en-US" sz="1100" b="1">
              <a:solidFill>
                <a:schemeClr val="dk1"/>
              </a:solidFill>
              <a:effectLst/>
              <a:latin typeface="+mn-lt"/>
              <a:ea typeface="+mn-ea"/>
              <a:cs typeface="+mn-cs"/>
            </a:rPr>
            <a:t>(e.g. Funder Name, Award date for funding source), please</a:t>
          </a:r>
        </a:p>
        <a:p>
          <a:pPr eaLnBrk="1" fontAlgn="auto" latinLnBrk="0" hangingPunct="1"/>
          <a:r>
            <a:rPr lang="en-US" sz="1100" b="1">
              <a:solidFill>
                <a:schemeClr val="dk1"/>
              </a:solidFill>
              <a:effectLst/>
              <a:latin typeface="+mn-lt"/>
              <a:ea typeface="+mn-ea"/>
              <a:cs typeface="+mn-cs"/>
            </a:rPr>
            <a:t>    enter the details only in the Notes/Status column. </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30</xdr:row>
      <xdr:rowOff>104775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62718" y="181770"/>
          <a:ext cx="6991352" cy="56380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6A:</a:t>
          </a:r>
          <a:r>
            <a:rPr lang="en-US" sz="1400" b="1" i="0" baseline="0">
              <a:solidFill>
                <a:schemeClr val="dk1"/>
              </a:solidFill>
              <a:effectLst/>
              <a:latin typeface="+mn-lt"/>
              <a:ea typeface="+mn-ea"/>
              <a:cs typeface="+mn-cs"/>
            </a:rPr>
            <a:t> Development Budgets</a:t>
          </a:r>
          <a:endParaRPr lang="en-US" sz="1400">
            <a:effectLst/>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Amounts added in the Total Project Cost column must be accounted for in full by assigning them to funding Sources, </a:t>
          </a:r>
        </a:p>
        <a:p>
          <a:r>
            <a:rPr lang="en-US" sz="1100" b="0" i="0" baseline="0">
              <a:solidFill>
                <a:schemeClr val="dk1"/>
              </a:solidFill>
              <a:effectLst/>
              <a:latin typeface="+mn-lt"/>
              <a:ea typeface="+mn-ea"/>
              <a:cs typeface="+mn-cs"/>
            </a:rPr>
            <a:t>   as appropriate. Until this has been done, the Total Project Cost amount will be tinted red.</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List</a:t>
          </a:r>
          <a:r>
            <a:rPr lang="en-US" sz="1100" b="1" i="0" baseline="0">
              <a:solidFill>
                <a:schemeClr val="dk1"/>
              </a:solidFill>
              <a:effectLst/>
              <a:latin typeface="+mn-lt"/>
              <a:ea typeface="+mn-ea"/>
              <a:cs typeface="+mn-cs"/>
            </a:rPr>
            <a:t> only one source per column</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 funding sources in a column.</a:t>
          </a:r>
          <a:endParaRPr lang="en-US" sz="28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Right-click</a:t>
          </a:r>
          <a:r>
            <a:rPr lang="en-US" sz="1100" b="0" i="0" baseline="0">
              <a:solidFill>
                <a:schemeClr val="dk1"/>
              </a:solidFill>
              <a:effectLst/>
              <a:latin typeface="+mn-lt"/>
              <a:ea typeface="+mn-ea"/>
              <a:cs typeface="+mn-cs"/>
            </a:rPr>
            <a:t> and Unhide columns Q-V (Residential) and/or columns AA-AC (nonresidential) if additional space for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   Sources is required. </a:t>
          </a:r>
          <a:r>
            <a:rPr lang="en-US" sz="1100" b="0" i="0">
              <a:solidFill>
                <a:schemeClr val="dk1"/>
              </a:solidFill>
              <a:effectLst/>
              <a:latin typeface="+mn-lt"/>
              <a:ea typeface="+mn-ea"/>
              <a:cs typeface="+mn-cs"/>
            </a:rPr>
            <a:t>Do not add columns. </a:t>
          </a:r>
          <a:endParaRPr lang="en-US" sz="1100" b="1" i="0">
            <a:solidFill>
              <a:schemeClr val="dk1"/>
            </a:solidFill>
            <a:effectLst/>
            <a:latin typeface="+mn-lt"/>
            <a:ea typeface="+mn-ea"/>
            <a:cs typeface="+mn-cs"/>
          </a:endParaRPr>
        </a:p>
        <a:p>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If your project proposes to use more than twelve (12) Residential and/or five (5) Non-Residential fund sources,</a:t>
          </a:r>
        </a:p>
        <a:p>
          <a:r>
            <a:rPr lang="en-US" sz="1100" b="0" i="0" baseline="0">
              <a:solidFill>
                <a:schemeClr val="dk1"/>
              </a:solidFill>
              <a:effectLst/>
              <a:latin typeface="+mn-lt"/>
              <a:ea typeface="+mn-ea"/>
              <a:cs typeface="+mn-cs"/>
            </a:rPr>
            <a:t>   please contact the Washington State Department of Commerce at </a:t>
          </a:r>
          <a:r>
            <a:rPr lang="en-US" sz="1100" b="0" i="0" u="sng" baseline="0">
              <a:solidFill>
                <a:srgbClr val="0000FF"/>
              </a:solidFill>
              <a:effectLst/>
              <a:latin typeface="+mn-lt"/>
              <a:ea typeface="+mn-ea"/>
              <a:cs typeface="+mn-cs"/>
            </a:rPr>
            <a:t>htfapp@commerce.wa.gov </a:t>
          </a:r>
          <a:r>
            <a:rPr lang="en-US" sz="1100" b="0" i="0" baseline="0">
              <a:solidFill>
                <a:schemeClr val="dk1"/>
              </a:solidFill>
              <a:effectLst/>
              <a:latin typeface="+mn-lt"/>
              <a:ea typeface="+mn-ea"/>
              <a:cs typeface="+mn-cs"/>
            </a:rPr>
            <a:t>to request a</a:t>
          </a:r>
        </a:p>
        <a:p>
          <a:r>
            <a:rPr lang="en-US" sz="1100" b="0" i="0" baseline="0">
              <a:solidFill>
                <a:schemeClr val="dk1"/>
              </a:solidFill>
              <a:effectLst/>
              <a:latin typeface="+mn-lt"/>
              <a:ea typeface="+mn-ea"/>
              <a:cs typeface="+mn-cs"/>
            </a:rPr>
            <a:t>   customized Form 6A.</a:t>
          </a:r>
          <a:endParaRPr lang="en-US" sz="2800">
            <a:effectLst/>
          </a:endParaRPr>
        </a:p>
        <a:p>
          <a:pPr eaLnBrk="1" fontAlgn="auto" latinLnBrk="0" hangingPunct="1"/>
          <a:r>
            <a:rPr lang="en-US" sz="1100" b="1" i="0">
              <a:solidFill>
                <a:schemeClr val="dk1"/>
              </a:solidFill>
              <a:effectLst/>
              <a:latin typeface="+mn-lt"/>
              <a:ea typeface="+mn-ea"/>
              <a:cs typeface="+mn-cs"/>
            </a:rPr>
            <a:t>•</a:t>
          </a:r>
          <a:r>
            <a:rPr lang="en-US" sz="1100" b="0" i="0">
              <a:solidFill>
                <a:schemeClr val="dk1"/>
              </a:solidFill>
              <a:effectLst/>
              <a:latin typeface="+mn-lt"/>
              <a:ea typeface="+mn-ea"/>
              <a:cs typeface="+mn-cs"/>
            </a:rPr>
            <a:t> All nonresidential costs should be included in this budget, even if the nonresidential portion of any building is </a:t>
          </a:r>
        </a:p>
        <a:p>
          <a:pPr eaLnBrk="1" fontAlgn="auto" latinLnBrk="0" hangingPunct="1"/>
          <a:r>
            <a:rPr lang="en-US" sz="1100" b="0" i="0">
              <a:solidFill>
                <a:schemeClr val="dk1"/>
              </a:solidFill>
              <a:effectLst/>
              <a:latin typeface="+mn-lt"/>
              <a:ea typeface="+mn-ea"/>
              <a:cs typeface="+mn-cs"/>
            </a:rPr>
            <a:t>   separated by a condominium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structure (i.e., is "condo'd out").</a:t>
          </a:r>
          <a:endParaRPr lang="en-US" sz="2800">
            <a:effectLst/>
          </a:endParaRPr>
        </a:p>
        <a:p>
          <a:pPr eaLnBrk="1" fontAlgn="auto" latinLnBrk="0" hangingPunct="1"/>
          <a:r>
            <a:rPr lang="en-US" sz="1100" b="1" i="1">
              <a:solidFill>
                <a:schemeClr val="dk1"/>
              </a:solidFill>
              <a:effectLst/>
              <a:latin typeface="+mn-lt"/>
              <a:ea typeface="+mn-ea"/>
              <a:cs typeface="+mn-cs"/>
            </a:rPr>
            <a:t>• </a:t>
          </a:r>
          <a:r>
            <a:rPr lang="en-US" sz="1100" b="1" i="1" baseline="0">
              <a:solidFill>
                <a:schemeClr val="dk1"/>
              </a:solidFill>
              <a:effectLst/>
              <a:latin typeface="+mn-lt"/>
              <a:ea typeface="+mn-ea"/>
              <a:cs typeface="+mn-cs"/>
            </a:rPr>
            <a:t>If you utilize formulas to calculate specific costs, please hard-key the results to the nearest cent. </a:t>
          </a:r>
          <a:endParaRPr lang="en-US" sz="2800">
            <a:effectLst/>
          </a:endParaRPr>
        </a:p>
        <a:p>
          <a:endParaRPr lang="en-US" sz="1400" b="1">
            <a:solidFill>
              <a:schemeClr val="dk1"/>
            </a:solidFill>
            <a:effectLst/>
            <a:latin typeface="+mn-lt"/>
            <a:ea typeface="+mn-ea"/>
            <a:cs typeface="+mn-cs"/>
          </a:endParaRPr>
        </a:p>
        <a:p>
          <a:r>
            <a:rPr lang="en-US" sz="1400" b="1">
              <a:solidFill>
                <a:schemeClr val="dk1"/>
              </a:solidFill>
              <a:effectLst/>
              <a:latin typeface="+mn-lt"/>
              <a:ea typeface="+mn-ea"/>
              <a:cs typeface="+mn-cs"/>
            </a:rPr>
            <a:t>Form 6B:</a:t>
          </a:r>
          <a:r>
            <a:rPr lang="en-US" sz="1400" b="1" baseline="0">
              <a:solidFill>
                <a:schemeClr val="dk1"/>
              </a:solidFill>
              <a:effectLst/>
              <a:latin typeface="+mn-lt"/>
              <a:ea typeface="+mn-ea"/>
              <a:cs typeface="+mn-cs"/>
            </a:rPr>
            <a:t> Development Budget Details</a:t>
          </a:r>
          <a:endParaRPr lang="en-US" sz="3600">
            <a:effectLst/>
          </a:endParaRPr>
        </a:p>
        <a:p>
          <a:r>
            <a:rPr lang="en-US" sz="1100" b="0" i="0">
              <a:solidFill>
                <a:schemeClr val="dk1"/>
              </a:solidFill>
              <a:effectLst/>
              <a:latin typeface="+mn-lt"/>
              <a:ea typeface="+mn-ea"/>
              <a:cs typeface="+mn-cs"/>
            </a:rPr>
            <a:t>● For each cost item, explain the basis for the cost, when the estimate was made and identify who made the estimates.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6C: </a:t>
          </a:r>
          <a:r>
            <a:rPr lang="en-US" sz="1400" b="1" baseline="0">
              <a:solidFill>
                <a:schemeClr val="dk1"/>
              </a:solidFill>
              <a:effectLst/>
              <a:latin typeface="+mn-lt"/>
              <a:ea typeface="+mn-ea"/>
              <a:cs typeface="+mn-cs"/>
            </a:rPr>
            <a:t>LIHTC Budget (Basis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r>
            <a:rPr lang="en-US" sz="1100" b="0" i="0">
              <a:solidFill>
                <a:schemeClr val="dk1"/>
              </a:solidFill>
              <a:effectLst/>
              <a:latin typeface="+mn-lt"/>
              <a:ea typeface="+mn-ea"/>
              <a:cs typeface="+mn-cs"/>
            </a:rPr>
            <a:t>● Enter eligible basis cost items. All other cells with autopopulate.</a:t>
          </a:r>
          <a:endParaRPr lang="en-US" sz="2800">
            <a:effectLst/>
          </a:endParaRPr>
        </a:p>
        <a:p>
          <a:r>
            <a:rPr lang="en-US" sz="1100" b="0" i="0">
              <a:solidFill>
                <a:schemeClr val="dk1"/>
              </a:solidFill>
              <a:effectLst/>
              <a:latin typeface="+mn-lt"/>
              <a:ea typeface="+mn-ea"/>
              <a:cs typeface="+mn-cs"/>
            </a:rPr>
            <a:t>● Do not enter any data in the blacked out cells.</a:t>
          </a:r>
          <a:endParaRPr lang="en-US" sz="2800">
            <a:effectLst/>
          </a:endParaRPr>
        </a:p>
        <a:p>
          <a:r>
            <a:rPr lang="en-US" sz="1100" b="0" i="0">
              <a:solidFill>
                <a:schemeClr val="dk1"/>
              </a:solidFill>
              <a:effectLst/>
              <a:latin typeface="+mn-lt"/>
              <a:ea typeface="+mn-ea"/>
              <a:cs typeface="+mn-cs"/>
            </a:rPr>
            <a:t>● Italicized items are considered Intermediary Costs or Capitalized Reserves and may not be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included in Eligible</a:t>
          </a:r>
          <a:br>
            <a:rPr lang="en-US" sz="1100" b="0" i="0">
              <a:solidFill>
                <a:schemeClr val="dk1"/>
              </a:solidFill>
              <a:effectLst/>
              <a:latin typeface="+mn-lt"/>
              <a:ea typeface="+mn-ea"/>
              <a:cs typeface="+mn-cs"/>
            </a:rPr>
          </a:b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Basis or in the Total Project Costs for the purposes of calculating the Maximum Developer Fees.</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6D: LIHTC Calculation</a:t>
          </a:r>
          <a:endParaRPr lang="en-US" sz="3600">
            <a:effectLst/>
          </a:endParaRPr>
        </a:p>
        <a:p>
          <a:r>
            <a:rPr lang="en-US" sz="1100" b="0" i="0">
              <a:solidFill>
                <a:schemeClr val="dk1"/>
              </a:solidFill>
              <a:effectLst/>
              <a:latin typeface="+mn-lt"/>
              <a:ea typeface="+mn-ea"/>
              <a:cs typeface="+mn-cs"/>
            </a:rPr>
            <a:t>● Fill out this Form only if your project plans to be financed with Low-Income Housing Tax Credits.</a:t>
          </a:r>
          <a:endParaRPr lang="en-US" sz="2800">
            <a:effectLst/>
          </a:endParaRPr>
        </a:p>
        <a:p>
          <a:endParaRPr lang="en-US" sz="1400" baseline="0">
            <a:solidFill>
              <a:srgbClr val="FF66CC"/>
            </a:solidFill>
            <a:effectLst/>
            <a:latin typeface="+mn-lt"/>
            <a:ea typeface="+mn-ea"/>
            <a:cs typeface="+mn-cs"/>
          </a:endParaRPr>
        </a:p>
        <a:p>
          <a:r>
            <a:rPr lang="en-US" sz="1400" b="1">
              <a:solidFill>
                <a:schemeClr val="dk1"/>
              </a:solidFill>
              <a:effectLst/>
              <a:latin typeface="+mn-lt"/>
              <a:ea typeface="+mn-ea"/>
              <a:cs typeface="+mn-cs"/>
            </a:rPr>
            <a:t>Form 6E: </a:t>
          </a:r>
          <a:r>
            <a:rPr lang="en-US" sz="1400" b="1" baseline="0">
              <a:solidFill>
                <a:schemeClr val="dk1"/>
              </a:solidFill>
              <a:effectLst/>
              <a:latin typeface="+mn-lt"/>
              <a:ea typeface="+mn-ea"/>
              <a:cs typeface="+mn-cs"/>
            </a:rPr>
            <a:t>Fee Schedule</a:t>
          </a:r>
          <a:endParaRPr lang="en-US" sz="3600">
            <a:effectLst/>
          </a:endParaRPr>
        </a:p>
        <a:p>
          <a:r>
            <a:rPr lang="en-US" sz="1100" b="0" i="0">
              <a:solidFill>
                <a:schemeClr val="dk1"/>
              </a:solidFill>
              <a:effectLst/>
              <a:latin typeface="+mn-lt"/>
              <a:ea typeface="+mn-ea"/>
              <a:cs typeface="+mn-cs"/>
            </a:rPr>
            <a:t>● Fill out this Form only if your project included amounts for </a:t>
          </a:r>
          <a:r>
            <a:rPr lang="en-US" sz="1100" b="0" i="1">
              <a:solidFill>
                <a:schemeClr val="dk1"/>
              </a:solidFill>
              <a:effectLst/>
              <a:latin typeface="+mn-lt"/>
              <a:ea typeface="+mn-ea"/>
              <a:cs typeface="+mn-cs"/>
            </a:rPr>
            <a:t>Permits, Fees &amp; Hookups</a:t>
          </a:r>
          <a:r>
            <a:rPr lang="en-US" sz="1100" b="0" i="0">
              <a:solidFill>
                <a:schemeClr val="dk1"/>
              </a:solidFill>
              <a:effectLst/>
              <a:latin typeface="+mn-lt"/>
              <a:ea typeface="+mn-ea"/>
              <a:cs typeface="+mn-cs"/>
            </a:rPr>
            <a:t> and/or</a:t>
          </a:r>
          <a:r>
            <a:rPr lang="en-US" sz="1100" b="0" i="0" baseline="0">
              <a:solidFill>
                <a:schemeClr val="dk1"/>
              </a:solidFill>
              <a:effectLst/>
              <a:latin typeface="+mn-lt"/>
              <a:ea typeface="+mn-ea"/>
              <a:cs typeface="+mn-cs"/>
            </a:rPr>
            <a:t> </a:t>
          </a:r>
          <a:r>
            <a:rPr lang="en-US" sz="1100" b="0" i="1">
              <a:solidFill>
                <a:schemeClr val="dk1"/>
              </a:solidFill>
              <a:effectLst/>
              <a:latin typeface="+mn-lt"/>
              <a:ea typeface="+mn-ea"/>
              <a:cs typeface="+mn-cs"/>
            </a:rPr>
            <a:t>Impact/Mitigation Fees</a:t>
          </a:r>
        </a:p>
        <a:p>
          <a:r>
            <a:rPr lang="en-US" sz="1100" b="0" i="1"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  on Form 6A.</a:t>
          </a:r>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15</xdr:row>
      <xdr:rowOff>104775</xdr:rowOff>
    </xdr:to>
    <xdr:sp macro="" textlink="">
      <xdr:nvSpPr>
        <xdr:cNvPr id="2" name="TextBox 1">
          <a:extLst>
            <a:ext uri="{FF2B5EF4-FFF2-40B4-BE49-F238E27FC236}">
              <a16:creationId xmlns:a16="http://schemas.microsoft.com/office/drawing/2014/main" id="{00000000-0008-0000-1700-000002000000}"/>
            </a:ext>
          </a:extLst>
        </xdr:cNvPr>
        <xdr:cNvSpPr txBox="1"/>
      </xdr:nvSpPr>
      <xdr:spPr>
        <a:xfrm>
          <a:off x="162718" y="181770"/>
          <a:ext cx="6991352" cy="27805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7: Financing Sources</a:t>
          </a:r>
          <a:endParaRPr lang="en-US" sz="1400">
            <a:effectLst/>
          </a:endParaRPr>
        </a:p>
        <a:p>
          <a:r>
            <a:rPr lang="en-US" sz="1100" b="0" i="0">
              <a:solidFill>
                <a:schemeClr val="dk1"/>
              </a:solidFill>
              <a:effectLst/>
              <a:latin typeface="+mn-lt"/>
              <a:ea typeface="+mn-ea"/>
              <a:cs typeface="+mn-cs"/>
            </a:rPr>
            <a:t>● Please list cash equity contributions as a source of funding where appropriate.</a:t>
          </a:r>
          <a:endParaRPr lang="en-US">
            <a:effectLst/>
          </a:endParaRPr>
        </a:p>
        <a:p>
          <a:pPr eaLnBrk="1" fontAlgn="auto" latinLnBrk="0" hangingPunct="1"/>
          <a:r>
            <a:rPr lang="en-US" sz="1100" b="0" i="0">
              <a:solidFill>
                <a:schemeClr val="dk1"/>
              </a:solidFill>
              <a:effectLst/>
              <a:latin typeface="+mn-lt"/>
              <a:ea typeface="+mn-ea"/>
              <a:cs typeface="+mn-cs"/>
            </a:rPr>
            <a:t>● Please complete all information applicable to your project. Include all financing term assumptions </a:t>
          </a:r>
          <a:r>
            <a:rPr lang="en-US" sz="1100" b="0" i="1">
              <a:solidFill>
                <a:schemeClr val="dk1"/>
              </a:solidFill>
              <a:effectLst/>
              <a:latin typeface="+mn-lt"/>
              <a:ea typeface="+mn-ea"/>
              <a:cs typeface="+mn-cs"/>
            </a:rPr>
            <a:t>even if they</a:t>
          </a:r>
          <a:r>
            <a:rPr lang="en-US" sz="1100" b="0" i="1" baseline="0">
              <a:solidFill>
                <a:schemeClr val="dk1"/>
              </a:solidFill>
              <a:effectLst/>
              <a:latin typeface="+mn-lt"/>
              <a:ea typeface="+mn-ea"/>
              <a:cs typeface="+mn-cs"/>
            </a:rPr>
            <a:t> are the</a:t>
          </a:r>
          <a:endParaRPr lang="en-US">
            <a:effectLst/>
          </a:endParaRPr>
        </a:p>
        <a:p>
          <a:pPr eaLnBrk="1" fontAlgn="auto" latinLnBrk="0" hangingPunct="1"/>
          <a:r>
            <a:rPr lang="en-US" sz="1100" b="0" i="1" baseline="0">
              <a:solidFill>
                <a:schemeClr val="dk1"/>
              </a:solidFill>
              <a:effectLst/>
              <a:latin typeface="+mn-lt"/>
              <a:ea typeface="+mn-ea"/>
              <a:cs typeface="+mn-cs"/>
            </a:rPr>
            <a:t>   funder's standard terms</a:t>
          </a:r>
          <a:r>
            <a:rPr lang="en-US" sz="1100" b="0" i="0" baseline="0">
              <a:solidFill>
                <a:schemeClr val="dk1"/>
              </a:solidFill>
              <a:effectLst/>
              <a:latin typeface="+mn-lt"/>
              <a:ea typeface="+mn-ea"/>
              <a:cs typeface="+mn-cs"/>
            </a:rPr>
            <a:t>.</a:t>
          </a:r>
          <a:endParaRPr lang="en-US">
            <a:effectLst/>
          </a:endParaRPr>
        </a:p>
        <a:p>
          <a:pPr eaLnBrk="1" fontAlgn="auto" latinLnBrk="0" hangingPunct="1"/>
          <a:r>
            <a:rPr lang="en-US" sz="1100" b="0" i="0">
              <a:solidFill>
                <a:schemeClr val="dk1"/>
              </a:solidFill>
              <a:effectLst/>
              <a:latin typeface="+mn-lt"/>
              <a:ea typeface="+mn-ea"/>
              <a:cs typeface="+mn-cs"/>
            </a:rPr>
            <a:t>● Reminder: New Market Tax Credits may only be applied to Non-Residential.</a:t>
          </a:r>
        </a:p>
        <a:p>
          <a:pPr eaLnBrk="1" fontAlgn="auto" latinLnBrk="0" hangingPunct="1"/>
          <a:endParaRPr lang="en-US">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A </a:t>
          </a:r>
          <a:r>
            <a:rPr lang="en-US" sz="1100" b="0" i="0" baseline="0">
              <a:solidFill>
                <a:schemeClr val="dk1"/>
              </a:solidFill>
              <a:effectLst/>
              <a:latin typeface="+mn-lt"/>
              <a:ea typeface="+mn-ea"/>
              <a:cs typeface="+mn-cs"/>
            </a:rPr>
            <a:t>and </a:t>
          </a:r>
          <a:r>
            <a:rPr lang="en-US" sz="1100" b="1" i="0" baseline="0">
              <a:solidFill>
                <a:schemeClr val="dk1"/>
              </a:solidFill>
              <a:effectLst/>
              <a:latin typeface="+mn-lt"/>
              <a:ea typeface="+mn-ea"/>
              <a:cs typeface="+mn-cs"/>
            </a:rPr>
            <a:t>B</a:t>
          </a:r>
          <a:r>
            <a:rPr lang="en-US" sz="1100" b="0" i="0" baseline="0">
              <a:solidFill>
                <a:schemeClr val="dk1"/>
              </a:solidFill>
              <a:effectLst/>
              <a:latin typeface="+mn-lt"/>
              <a:ea typeface="+mn-ea"/>
              <a:cs typeface="+mn-cs"/>
            </a:rPr>
            <a:t> are provided to account for short-term finanicng only. Such financing is sometimes referrred to as</a:t>
          </a:r>
          <a:endParaRPr lang="en-US">
            <a:effectLst/>
          </a:endParaRPr>
        </a:p>
        <a:p>
          <a:pPr eaLnBrk="1" fontAlgn="auto" latinLnBrk="0" hangingPunct="1"/>
          <a:r>
            <a:rPr lang="en-US" sz="1100" b="0" i="0" baseline="0">
              <a:solidFill>
                <a:schemeClr val="dk1"/>
              </a:solidFill>
              <a:effectLst/>
              <a:latin typeface="+mn-lt"/>
              <a:ea typeface="+mn-ea"/>
              <a:cs typeface="+mn-cs"/>
            </a:rPr>
            <a:t>    "bridge" financing, and generally consists of funding provided "up front" by a private or nonprofit lender to pay for</a:t>
          </a:r>
          <a:endParaRPr lang="en-US">
            <a:effectLst/>
          </a:endParaRPr>
        </a:p>
        <a:p>
          <a:pPr eaLnBrk="1" fontAlgn="auto" latinLnBrk="0" hangingPunct="1"/>
          <a:r>
            <a:rPr lang="en-US" sz="1100" b="0" i="0" baseline="0">
              <a:solidFill>
                <a:schemeClr val="dk1"/>
              </a:solidFill>
              <a:effectLst/>
              <a:latin typeface="+mn-lt"/>
              <a:ea typeface="+mn-ea"/>
              <a:cs typeface="+mn-cs"/>
            </a:rPr>
            <a:t>     costs as they are incurred early in the project development process (</a:t>
          </a:r>
          <a:r>
            <a:rPr lang="en-US" sz="1100" b="1" i="0" baseline="0">
              <a:solidFill>
                <a:schemeClr val="dk1"/>
              </a:solidFill>
              <a:effectLst/>
              <a:latin typeface="+mn-lt"/>
              <a:ea typeface="+mn-ea"/>
              <a:cs typeface="+mn-cs"/>
            </a:rPr>
            <a:t>Table A</a:t>
          </a:r>
          <a:r>
            <a:rPr lang="en-US" sz="1100" b="0" i="0" baseline="0">
              <a:solidFill>
                <a:schemeClr val="dk1"/>
              </a:solidFill>
              <a:effectLst/>
              <a:latin typeface="+mn-lt"/>
              <a:ea typeface="+mn-ea"/>
              <a:cs typeface="+mn-cs"/>
            </a:rPr>
            <a:t>) and during construction (</a:t>
          </a:r>
          <a:r>
            <a:rPr lang="en-US" sz="1100" b="1" i="0" baseline="0">
              <a:solidFill>
                <a:schemeClr val="dk1"/>
              </a:solidFill>
              <a:effectLst/>
              <a:latin typeface="+mn-lt"/>
              <a:ea typeface="+mn-ea"/>
              <a:cs typeface="+mn-cs"/>
            </a:rPr>
            <a:t>Table B</a:t>
          </a:r>
          <a:r>
            <a:rPr lang="en-US" sz="1100" b="0" i="0" baseline="0">
              <a:solidFill>
                <a:schemeClr val="dk1"/>
              </a:solidFill>
              <a:effectLst/>
              <a:latin typeface="+mn-lt"/>
              <a:ea typeface="+mn-ea"/>
              <a:cs typeface="+mn-cs"/>
            </a:rPr>
            <a:t>).</a:t>
          </a:r>
          <a:endParaRPr lang="en-US">
            <a:effectLst/>
          </a:endParaRPr>
        </a:p>
        <a:p>
          <a:pPr eaLnBrk="1" fontAlgn="auto" latinLnBrk="0" hangingPunct="1"/>
          <a:endParaRPr lang="en-US" sz="1100" b="0" i="0">
            <a:solidFill>
              <a:schemeClr val="dk1"/>
            </a:solidFill>
            <a:effectLst/>
            <a:latin typeface="+mn-lt"/>
            <a:ea typeface="+mn-ea"/>
            <a:cs typeface="+mn-cs"/>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Tables</a:t>
          </a:r>
          <a:r>
            <a:rPr lang="en-US" sz="1100" b="1" i="0" baseline="0">
              <a:solidFill>
                <a:schemeClr val="dk1"/>
              </a:solidFill>
              <a:effectLst/>
              <a:latin typeface="+mn-lt"/>
              <a:ea typeface="+mn-ea"/>
              <a:cs typeface="+mn-cs"/>
            </a:rPr>
            <a:t> C</a:t>
          </a:r>
          <a:r>
            <a:rPr lang="en-US" sz="1100" b="0" i="0" baseline="0">
              <a:solidFill>
                <a:schemeClr val="dk1"/>
              </a:solidFill>
              <a:effectLst/>
              <a:latin typeface="+mn-lt"/>
              <a:ea typeface="+mn-ea"/>
              <a:cs typeface="+mn-cs"/>
            </a:rPr>
            <a:t> and </a:t>
          </a:r>
          <a:r>
            <a:rPr lang="en-US" sz="1100" b="1" i="0" baseline="0">
              <a:solidFill>
                <a:schemeClr val="dk1"/>
              </a:solidFill>
              <a:effectLst/>
              <a:latin typeface="+mn-lt"/>
              <a:ea typeface="+mn-ea"/>
              <a:cs typeface="+mn-cs"/>
            </a:rPr>
            <a:t>D</a:t>
          </a:r>
          <a:r>
            <a:rPr lang="en-US" sz="1100" b="0" i="0" baseline="0">
              <a:solidFill>
                <a:schemeClr val="dk1"/>
              </a:solidFill>
              <a:effectLst/>
              <a:latin typeface="+mn-lt"/>
              <a:ea typeface="+mn-ea"/>
              <a:cs typeface="+mn-cs"/>
            </a:rPr>
            <a:t> are for permanent financing only. Permanent financing is used to "pay down" short term financing,</a:t>
          </a:r>
          <a:endParaRPr lang="en-US">
            <a:effectLst/>
          </a:endParaRPr>
        </a:p>
        <a:p>
          <a:pPr eaLnBrk="1" fontAlgn="auto" latinLnBrk="0" hangingPunct="1"/>
          <a:r>
            <a:rPr lang="en-US" sz="1100" b="0" i="0" baseline="0">
              <a:solidFill>
                <a:schemeClr val="dk1"/>
              </a:solidFill>
              <a:effectLst/>
              <a:latin typeface="+mn-lt"/>
              <a:ea typeface="+mn-ea"/>
              <a:cs typeface="+mn-cs"/>
            </a:rPr>
            <a:t>    and ordinarily is only available on a reimbursement basis. Public funding, such as City, County, or State funding, is</a:t>
          </a:r>
          <a:endParaRPr lang="en-US">
            <a:effectLst/>
          </a:endParaRPr>
        </a:p>
        <a:p>
          <a:pPr eaLnBrk="1" fontAlgn="auto" latinLnBrk="0" hangingPunct="1"/>
          <a:r>
            <a:rPr lang="en-US" sz="1100" b="0" i="0" baseline="0">
              <a:solidFill>
                <a:schemeClr val="dk1"/>
              </a:solidFill>
              <a:effectLst/>
              <a:latin typeface="+mn-lt"/>
              <a:ea typeface="+mn-ea"/>
              <a:cs typeface="+mn-cs"/>
            </a:rPr>
            <a:t>    most often provided on a "reimbursement-only" basis, but private funding (e.g. commerical bank loans) may be as</a:t>
          </a:r>
          <a:endParaRPr lang="en-US">
            <a:effectLst/>
          </a:endParaRPr>
        </a:p>
        <a:p>
          <a:pPr eaLnBrk="1" fontAlgn="auto" latinLnBrk="0" hangingPunct="1"/>
          <a:r>
            <a:rPr lang="en-US" sz="1100" b="0" i="0" baseline="0">
              <a:solidFill>
                <a:schemeClr val="dk1"/>
              </a:solidFill>
              <a:effectLst/>
              <a:latin typeface="+mn-lt"/>
              <a:ea typeface="+mn-ea"/>
              <a:cs typeface="+mn-cs"/>
            </a:rPr>
            <a:t>    well. </a:t>
          </a:r>
          <a:endParaRPr lang="en-US">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39</xdr:row>
      <xdr:rowOff>161925</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62718" y="181770"/>
          <a:ext cx="6991352" cy="740965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Form 8A:</a:t>
          </a:r>
          <a:r>
            <a:rPr lang="en-US" sz="1400" b="1" baseline="0">
              <a:solidFill>
                <a:schemeClr val="dk1"/>
              </a:solidFill>
              <a:effectLst/>
              <a:latin typeface="+mn-lt"/>
              <a:ea typeface="+mn-ea"/>
              <a:cs typeface="+mn-cs"/>
            </a:rPr>
            <a:t> Proposed Rents and AMIs Served</a:t>
          </a:r>
          <a:endParaRPr lang="en-US" sz="36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Insert additional rows if required. If you </a:t>
          </a:r>
          <a:r>
            <a:rPr lang="en-US" sz="1100" b="1" i="1" baseline="0">
              <a:solidFill>
                <a:schemeClr val="dk1"/>
              </a:solidFill>
              <a:effectLst/>
              <a:latin typeface="+mn-lt"/>
              <a:ea typeface="+mn-ea"/>
              <a:cs typeface="+mn-cs"/>
            </a:rPr>
            <a:t>do</a:t>
          </a:r>
          <a:r>
            <a:rPr lang="en-US" sz="1100" b="0" i="0" baseline="0">
              <a:solidFill>
                <a:schemeClr val="dk1"/>
              </a:solidFill>
              <a:effectLst/>
              <a:latin typeface="+mn-lt"/>
              <a:ea typeface="+mn-ea"/>
              <a:cs typeface="+mn-cs"/>
            </a:rPr>
            <a:t> add rows to this form, please be careful to copy the calculations in </a:t>
          </a:r>
        </a:p>
        <a:p>
          <a:r>
            <a:rPr lang="en-US" sz="1100" b="0" i="0" baseline="0">
              <a:solidFill>
                <a:schemeClr val="dk1"/>
              </a:solidFill>
              <a:effectLst/>
              <a:latin typeface="+mn-lt"/>
              <a:ea typeface="+mn-ea"/>
              <a:cs typeface="+mn-cs"/>
            </a:rPr>
            <a:t>    Columns J, L, M,N and O into the new rows exactly.</a:t>
          </a:r>
          <a:endParaRPr lang="en-US" sz="2800">
            <a:effectLst/>
          </a:endParaRPr>
        </a:p>
        <a:p>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Page 2 of this Form is provided as a rollup. No action is required regarding it.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8B:</a:t>
          </a:r>
          <a:r>
            <a:rPr lang="en-US" sz="1400" b="1" i="0" baseline="0">
              <a:solidFill>
                <a:schemeClr val="dk1"/>
              </a:solidFill>
              <a:effectLst/>
              <a:latin typeface="+mn-lt"/>
              <a:ea typeface="+mn-ea"/>
              <a:cs typeface="+mn-cs"/>
            </a:rPr>
            <a:t> Operating, Service, and Rent Subsidy Sources</a:t>
          </a:r>
          <a:endParaRPr lang="en-US" sz="3600">
            <a:effectLst/>
          </a:endParaRPr>
        </a:p>
        <a:p>
          <a:r>
            <a:rPr lang="en-US" sz="1100" b="0" i="0">
              <a:solidFill>
                <a:schemeClr val="dk1"/>
              </a:solidFill>
              <a:effectLst/>
              <a:latin typeface="+mn-lt"/>
              <a:ea typeface="+mn-ea"/>
              <a:cs typeface="+mn-cs"/>
            </a:rPr>
            <a:t>● Please</a:t>
          </a:r>
          <a:r>
            <a:rPr lang="en-US" sz="1100" b="0" i="0" baseline="0">
              <a:solidFill>
                <a:schemeClr val="dk1"/>
              </a:solidFill>
              <a:effectLst/>
              <a:latin typeface="+mn-lt"/>
              <a:ea typeface="+mn-ea"/>
              <a:cs typeface="+mn-cs"/>
            </a:rPr>
            <a:t> be certain to enter the correct fund source in the correct table, as data from this form complete Forms 8C and</a:t>
          </a:r>
        </a:p>
        <a:p>
          <a:r>
            <a:rPr lang="en-US" sz="1100" b="0" i="0" baseline="0">
              <a:solidFill>
                <a:schemeClr val="dk1"/>
              </a:solidFill>
              <a:effectLst/>
              <a:latin typeface="+mn-lt"/>
              <a:ea typeface="+mn-ea"/>
              <a:cs typeface="+mn-cs"/>
            </a:rPr>
            <a:t>    8D.</a:t>
          </a:r>
          <a:endParaRPr lang="en-US" sz="2800">
            <a:effectLst/>
          </a:endParaRPr>
        </a:p>
        <a:p>
          <a:pPr eaLnBrk="1" fontAlgn="auto" latinLnBrk="0" hangingPunct="1"/>
          <a:r>
            <a:rPr lang="en-US" sz="1100" b="0" i="0">
              <a:solidFill>
                <a:schemeClr val="dk1"/>
              </a:solidFill>
              <a:effectLst/>
              <a:latin typeface="+mn-lt"/>
              <a:ea typeface="+mn-ea"/>
              <a:cs typeface="+mn-cs"/>
            </a:rPr>
            <a:t>● For Operating and/or Services Sources, please</a:t>
          </a:r>
          <a:r>
            <a:rPr lang="en-US" sz="1100" b="0" i="0" baseline="0">
              <a:solidFill>
                <a:schemeClr val="dk1"/>
              </a:solidFill>
              <a:effectLst/>
              <a:latin typeface="+mn-lt"/>
              <a:ea typeface="+mn-ea"/>
              <a:cs typeface="+mn-cs"/>
            </a:rPr>
            <a:t> include only formal funding sources on this Form. </a:t>
          </a:r>
          <a:r>
            <a:rPr lang="en-US" sz="1100" b="1" i="1" baseline="0">
              <a:solidFill>
                <a:schemeClr val="dk1"/>
              </a:solidFill>
              <a:effectLst/>
              <a:latin typeface="+mn-lt"/>
              <a:ea typeface="+mn-ea"/>
              <a:cs typeface="+mn-cs"/>
            </a:rPr>
            <a:t>Cash flow should not</a:t>
          </a:r>
        </a:p>
        <a:p>
          <a:pPr eaLnBrk="1" fontAlgn="auto" latinLnBrk="0" hangingPunct="1"/>
          <a:r>
            <a:rPr lang="en-US" sz="1100" b="1" i="1" baseline="0">
              <a:solidFill>
                <a:schemeClr val="dk1"/>
              </a:solidFill>
              <a:effectLst/>
              <a:latin typeface="+mn-lt"/>
              <a:ea typeface="+mn-ea"/>
              <a:cs typeface="+mn-cs"/>
            </a:rPr>
            <a:t>    be listed in the Operating or Service Funding Sources tables below</a:t>
          </a:r>
          <a:r>
            <a:rPr lang="en-US" sz="1100" b="1" i="0" baseline="0">
              <a:solidFill>
                <a:schemeClr val="dk1"/>
              </a:solidFill>
              <a:effectLst/>
              <a:latin typeface="+mn-lt"/>
              <a:ea typeface="+mn-ea"/>
              <a:cs typeface="+mn-cs"/>
            </a:rPr>
            <a: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8C: Personnel (Service and Operating) and Non-Personnel</a:t>
          </a:r>
          <a:r>
            <a:rPr lang="en-US" sz="1400" b="1" i="0" baseline="0">
              <a:solidFill>
                <a:schemeClr val="dk1"/>
              </a:solidFill>
              <a:effectLst/>
              <a:latin typeface="+mn-lt"/>
              <a:ea typeface="+mn-ea"/>
              <a:cs typeface="+mn-cs"/>
            </a:rPr>
            <a:t> Expenses</a:t>
          </a:r>
          <a:endParaRPr lang="en-US" sz="3600">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Enter the title of every paid staff person working on this project, including those paid by sub-contracted and partner</a:t>
          </a:r>
        </a:p>
        <a:p>
          <a:r>
            <a:rPr lang="en-US" sz="1100">
              <a:solidFill>
                <a:schemeClr val="dk1"/>
              </a:solidFill>
              <a:effectLst/>
              <a:latin typeface="+mn-lt"/>
              <a:ea typeface="+mn-ea"/>
              <a:cs typeface="+mn-cs"/>
            </a:rPr>
            <a:t>    agencies. Include administrative and</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supervisory positions. Titles must correspond to job descriptions included with</a:t>
          </a:r>
        </a:p>
        <a:p>
          <a:r>
            <a:rPr lang="en-US" sz="1100">
              <a:solidFill>
                <a:schemeClr val="dk1"/>
              </a:solidFill>
              <a:effectLst/>
              <a:latin typeface="+mn-lt"/>
              <a:ea typeface="+mn-ea"/>
              <a:cs typeface="+mn-cs"/>
            </a:rPr>
            <a:t>    your application.</a:t>
          </a:r>
          <a:endParaRPr lang="en-US" sz="2800">
            <a:effectLst/>
          </a:endParaRPr>
        </a:p>
        <a:p>
          <a:r>
            <a:rPr lang="en-US" sz="1100" b="0" i="0">
              <a:solidFill>
                <a:schemeClr val="dk1"/>
              </a:solidFill>
              <a:effectLst/>
              <a:latin typeface="+mn-lt"/>
              <a:ea typeface="+mn-ea"/>
              <a:cs typeface="+mn-cs"/>
            </a:rPr>
            <a:t>● </a:t>
          </a:r>
          <a:r>
            <a:rPr lang="en-US" sz="1100" b="1">
              <a:solidFill>
                <a:schemeClr val="dk1"/>
              </a:solidFill>
              <a:effectLst/>
              <a:latin typeface="+mn-lt"/>
              <a:ea typeface="+mn-ea"/>
              <a:cs typeface="+mn-cs"/>
            </a:rPr>
            <a:t>If you propose to use project </a:t>
          </a:r>
          <a:r>
            <a:rPr lang="en-US" sz="1100" b="1" baseline="0">
              <a:solidFill>
                <a:schemeClr val="dk1"/>
              </a:solidFill>
              <a:effectLst/>
              <a:latin typeface="+mn-lt"/>
              <a:ea typeface="+mn-ea"/>
              <a:cs typeface="+mn-cs"/>
            </a:rPr>
            <a:t>Cash Flow </a:t>
          </a:r>
          <a:r>
            <a:rPr lang="en-US" sz="1100" b="0">
              <a:solidFill>
                <a:schemeClr val="dk1"/>
              </a:solidFill>
              <a:effectLst/>
              <a:latin typeface="+mn-lt"/>
              <a:ea typeface="+mn-ea"/>
              <a:cs typeface="+mn-cs"/>
            </a:rPr>
            <a:t>to subsidize operations and/or services, please indicate the amount of </a:t>
          </a:r>
        </a:p>
        <a:p>
          <a:r>
            <a:rPr lang="en-US" sz="1100" b="0">
              <a:solidFill>
                <a:schemeClr val="dk1"/>
              </a:solidFill>
              <a:effectLst/>
              <a:latin typeface="+mn-lt"/>
              <a:ea typeface="+mn-ea"/>
              <a:cs typeface="+mn-cs"/>
            </a:rPr>
            <a:t>    operating revenue used to cover service expenses in the Cash</a:t>
          </a:r>
          <a:r>
            <a:rPr lang="en-US" sz="1100" b="0" baseline="0">
              <a:solidFill>
                <a:schemeClr val="dk1"/>
              </a:solidFill>
              <a:effectLst/>
              <a:latin typeface="+mn-lt"/>
              <a:ea typeface="+mn-ea"/>
              <a:cs typeface="+mn-cs"/>
            </a:rPr>
            <a:t> </a:t>
          </a:r>
          <a:r>
            <a:rPr lang="en-US" sz="1100" b="0">
              <a:solidFill>
                <a:schemeClr val="dk1"/>
              </a:solidFill>
              <a:effectLst/>
              <a:latin typeface="+mn-lt"/>
              <a:ea typeface="+mn-ea"/>
              <a:cs typeface="+mn-cs"/>
            </a:rPr>
            <a:t>Flow column (viz.,</a:t>
          </a:r>
          <a:r>
            <a:rPr lang="en-US" sz="1100" b="0" baseline="0">
              <a:solidFill>
                <a:schemeClr val="dk1"/>
              </a:solidFill>
              <a:effectLst/>
              <a:latin typeface="+mn-lt"/>
              <a:ea typeface="+mn-ea"/>
              <a:cs typeface="+mn-cs"/>
            </a:rPr>
            <a:t> column N) </a:t>
          </a:r>
          <a:r>
            <a:rPr lang="en-US" sz="1100" b="0">
              <a:solidFill>
                <a:schemeClr val="dk1"/>
              </a:solidFill>
              <a:effectLst/>
              <a:latin typeface="+mn-lt"/>
              <a:ea typeface="+mn-ea"/>
              <a:cs typeface="+mn-cs"/>
            </a:rPr>
            <a:t>as relevant.</a:t>
          </a:r>
          <a:endParaRPr lang="en-US" sz="2800" b="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8D: Operating</a:t>
          </a:r>
          <a:r>
            <a:rPr lang="en-US" sz="1400" b="1" i="0" baseline="0">
              <a:solidFill>
                <a:schemeClr val="dk1"/>
              </a:solidFill>
              <a:effectLst/>
              <a:latin typeface="+mn-lt"/>
              <a:ea typeface="+mn-ea"/>
              <a:cs typeface="+mn-cs"/>
            </a:rPr>
            <a:t> Pro Forma </a:t>
          </a:r>
          <a:endParaRPr lang="en-US" sz="3600">
            <a:effectLst/>
          </a:endParaRPr>
        </a:p>
        <a:p>
          <a:pPr eaLnBrk="1" fontAlgn="auto" latinLnBrk="0" hangingPunct="1"/>
          <a:r>
            <a:rPr lang="en-US" sz="1100" b="0" i="0">
              <a:solidFill>
                <a:schemeClr val="dk1"/>
              </a:solidFill>
              <a:effectLst/>
              <a:latin typeface="+mn-lt"/>
              <a:ea typeface="+mn-ea"/>
              <a:cs typeface="+mn-cs"/>
            </a:rPr>
            <a:t>• Complete</a:t>
          </a:r>
          <a:r>
            <a:rPr lang="en-US" sz="1100" b="0" i="0" baseline="0">
              <a:solidFill>
                <a:schemeClr val="dk1"/>
              </a:solidFill>
              <a:effectLst/>
              <a:latin typeface="+mn-lt"/>
              <a:ea typeface="+mn-ea"/>
              <a:cs typeface="+mn-cs"/>
            </a:rPr>
            <a:t> all 15 years of the Pro Forma.</a:t>
          </a:r>
          <a:endParaRPr lang="en-US" sz="2800">
            <a:effectLst/>
          </a:endParaRPr>
        </a:p>
        <a:p>
          <a:pPr eaLnBrk="1" fontAlgn="auto" latinLnBrk="0" hangingPunct="1"/>
          <a:r>
            <a:rPr lang="en-US" sz="1100" b="0" i="0">
              <a:solidFill>
                <a:schemeClr val="dk1"/>
              </a:solidFill>
              <a:effectLst/>
              <a:latin typeface="+mn-lt"/>
              <a:ea typeface="+mn-ea"/>
              <a:cs typeface="+mn-cs"/>
            </a:rPr>
            <a:t>• U</a:t>
          </a:r>
          <a:r>
            <a:rPr lang="en-US" sz="1100">
              <a:solidFill>
                <a:schemeClr val="dk1"/>
              </a:solidFill>
              <a:effectLst/>
              <a:latin typeface="+mn-lt"/>
              <a:ea typeface="+mn-ea"/>
              <a:cs typeface="+mn-cs"/>
            </a:rPr>
            <a:t>tilize revenue inflation factors, cost escalators, and vacancy rates based on similar projects in your portfolio,</a:t>
          </a:r>
        </a:p>
        <a:p>
          <a:pPr eaLnBrk="1" fontAlgn="auto" latinLnBrk="0" hangingPunct="1"/>
          <a:r>
            <a:rPr lang="en-US" sz="1100">
              <a:solidFill>
                <a:schemeClr val="dk1"/>
              </a:solidFill>
              <a:effectLst/>
              <a:latin typeface="+mn-lt"/>
              <a:ea typeface="+mn-ea"/>
              <a:cs typeface="+mn-cs"/>
            </a:rPr>
            <a:t>   guidance from revenue sources, or other data sources. </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Declare the percentage values for all cost and revenue escalators in the fields provided. </a:t>
          </a:r>
          <a:r>
            <a:rPr lang="en-US" sz="1100">
              <a:solidFill>
                <a:schemeClr val="dk1"/>
              </a:solidFill>
              <a:effectLst/>
              <a:latin typeface="+mn-lt"/>
              <a:ea typeface="+mn-ea"/>
              <a:cs typeface="+mn-cs"/>
            </a:rPr>
            <a:t>In the absence of an </a:t>
          </a:r>
        </a:p>
        <a:p>
          <a:pPr eaLnBrk="1" fontAlgn="auto" latinLnBrk="0" hangingPunct="1"/>
          <a:r>
            <a:rPr lang="en-US" sz="1100">
              <a:solidFill>
                <a:schemeClr val="dk1"/>
              </a:solidFill>
              <a:effectLst/>
              <a:latin typeface="+mn-lt"/>
              <a:ea typeface="+mn-ea"/>
              <a:cs typeface="+mn-cs"/>
            </a:rPr>
            <a:t>   appropriate data or policy source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use the</a:t>
          </a:r>
          <a:r>
            <a:rPr lang="en-US" sz="1100" b="0" i="0" baseline="0">
              <a:solidFill>
                <a:schemeClr val="dk1"/>
              </a:solidFill>
              <a:effectLst/>
              <a:latin typeface="+mn-lt"/>
              <a:ea typeface="+mn-ea"/>
              <a:cs typeface="+mn-cs"/>
            </a:rPr>
            <a:t> provided default values.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All unshaded cells on this form will run calculations automatically, but may be overwritten. </a:t>
          </a:r>
          <a:endParaRPr lang="en-US" sz="2800">
            <a:effectLst/>
          </a:endParaRPr>
        </a:p>
        <a:p>
          <a:pPr eaLnBrk="1" fontAlgn="auto" latinLnBrk="0" hangingPunct="1"/>
          <a:endParaRPr lang="en-US" sz="1100" b="1" i="0">
            <a:solidFill>
              <a:schemeClr val="dk1"/>
            </a:solidFill>
            <a:effectLst/>
            <a:latin typeface="+mn-lt"/>
            <a:ea typeface="+mn-ea"/>
            <a:cs typeface="+mn-cs"/>
          </a:endParaRPr>
        </a:p>
        <a:p>
          <a:pPr eaLnBrk="1" fontAlgn="auto" latinLnBrk="0" hangingPunct="1"/>
          <a:r>
            <a:rPr lang="en-US" sz="1400" b="1" i="0" u="sng">
              <a:solidFill>
                <a:schemeClr val="dk1"/>
              </a:solidFill>
              <a:effectLst/>
              <a:latin typeface="+mn-lt"/>
              <a:ea typeface="+mn-ea"/>
              <a:cs typeface="+mn-cs"/>
            </a:rPr>
            <a:t>Definitions</a:t>
          </a:r>
          <a:r>
            <a:rPr lang="en-US" sz="1400" b="1" i="0">
              <a:solidFill>
                <a:schemeClr val="dk1"/>
              </a:solidFill>
              <a:effectLst/>
              <a:latin typeface="+mn-lt"/>
              <a:ea typeface="+mn-ea"/>
              <a:cs typeface="+mn-cs"/>
            </a:rPr>
            <a:t>:</a:t>
          </a:r>
          <a:endParaRPr lang="en-US" sz="1400">
            <a:effectLst/>
          </a:endParaRPr>
        </a:p>
        <a:p>
          <a:r>
            <a:rPr lang="en-US" sz="1100" b="1" i="0" u="sng">
              <a:solidFill>
                <a:schemeClr val="dk1"/>
              </a:solidFill>
              <a:effectLst/>
              <a:latin typeface="+mn-lt"/>
              <a:ea typeface="+mn-ea"/>
              <a:cs typeface="+mn-cs"/>
            </a:rPr>
            <a:t>Hard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required payments of principal and/or interest. If payments are not made, this is a considered a loan default. </a:t>
          </a:r>
          <a:r>
            <a:rPr lang="en-US" sz="1100" i="1">
              <a:solidFill>
                <a:schemeClr val="dk1"/>
              </a:solidFill>
              <a:effectLst/>
              <a:latin typeface="+mn-lt"/>
              <a:ea typeface="+mn-ea"/>
              <a:cs typeface="+mn-cs"/>
            </a:rPr>
            <a:t>Payments to an affiliated organization are never considered "Hard Debt" regardless of whether they are required. </a:t>
          </a:r>
        </a:p>
        <a:p>
          <a:endParaRPr lang="en-US" sz="1100" b="1" i="1">
            <a:solidFill>
              <a:schemeClr val="dk1"/>
            </a:solidFill>
            <a:effectLst/>
            <a:latin typeface="+mn-lt"/>
            <a:ea typeface="+mn-ea"/>
            <a:cs typeface="+mn-cs"/>
          </a:endParaRPr>
        </a:p>
        <a:p>
          <a:r>
            <a:rPr lang="en-US" sz="1100" b="1" i="0" u="sng">
              <a:solidFill>
                <a:schemeClr val="dk1"/>
              </a:solidFill>
              <a:effectLst/>
              <a:latin typeface="+mn-lt"/>
              <a:ea typeface="+mn-ea"/>
              <a:cs typeface="+mn-cs"/>
            </a:rPr>
            <a:t>Soft debt payments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optional payments principal and accrued interest if there is cash flow available after all project expenses including hard debt payments have been paid. If payment is not made, this is not considered a default. </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8E: Operating Pro Forma Details</a:t>
          </a:r>
          <a:endParaRPr lang="en-US" sz="3600">
            <a:effectLst/>
          </a:endParaRPr>
        </a:p>
        <a:p>
          <a:r>
            <a:rPr lang="en-US" sz="1100" b="0" i="0">
              <a:solidFill>
                <a:schemeClr val="dk1"/>
              </a:solidFill>
              <a:effectLst/>
              <a:latin typeface="+mn-lt"/>
              <a:ea typeface="+mn-ea"/>
              <a:cs typeface="+mn-cs"/>
            </a:rPr>
            <a:t>For</a:t>
          </a:r>
          <a:r>
            <a:rPr lang="en-US" sz="1100" b="0" i="0" baseline="0">
              <a:solidFill>
                <a:schemeClr val="dk1"/>
              </a:solidFill>
              <a:effectLst/>
              <a:latin typeface="+mn-lt"/>
              <a:ea typeface="+mn-ea"/>
              <a:cs typeface="+mn-cs"/>
            </a:rPr>
            <a:t> each item be as specific as possible. </a:t>
          </a:r>
          <a:endParaRPr lang="en-US" sz="2800">
            <a:effectLst/>
          </a:endParaRP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r>
            <a:rPr lang="en-US" sz="1100" b="0" i="0" baseline="0">
              <a:solidFill>
                <a:schemeClr val="dk1"/>
              </a:solidFill>
              <a:effectLst/>
              <a:latin typeface="+mn-lt"/>
              <a:ea typeface="+mn-ea"/>
              <a:cs typeface="+mn-cs"/>
            </a:rPr>
            <a:t>"Current Operations" should </a:t>
          </a:r>
          <a:r>
            <a:rPr lang="en-US" sz="1100" b="0" i="1" baseline="0">
              <a:solidFill>
                <a:schemeClr val="dk1"/>
              </a:solidFill>
              <a:effectLst/>
              <a:latin typeface="+mn-lt"/>
              <a:ea typeface="+mn-ea"/>
              <a:cs typeface="+mn-cs"/>
            </a:rPr>
            <a:t>only</a:t>
          </a:r>
          <a:r>
            <a:rPr lang="en-US" sz="1100" b="0" i="0" baseline="0">
              <a:solidFill>
                <a:schemeClr val="dk1"/>
              </a:solidFill>
              <a:effectLst/>
              <a:latin typeface="+mn-lt"/>
              <a:ea typeface="+mn-ea"/>
              <a:cs typeface="+mn-cs"/>
            </a:rPr>
            <a:t> be used for rehabilitation projects with existing tenants.</a:t>
          </a:r>
          <a:endParaRPr lang="en-US" sz="2800">
            <a:effectLst/>
          </a:endParaRPr>
        </a:p>
        <a:p>
          <a:r>
            <a:rPr lang="en-US" sz="1100" b="0" i="0">
              <a:solidFill>
                <a:schemeClr val="dk1"/>
              </a:solidFill>
              <a:effectLst/>
              <a:latin typeface="+mn-lt"/>
              <a:ea typeface="+mn-ea"/>
              <a:cs typeface="+mn-cs"/>
            </a:rPr>
            <a:t> ●  If</a:t>
          </a:r>
          <a:r>
            <a:rPr lang="en-US" sz="1100" b="0" i="0" baseline="0">
              <a:solidFill>
                <a:schemeClr val="dk1"/>
              </a:solidFill>
              <a:effectLst/>
              <a:latin typeface="+mn-lt"/>
              <a:ea typeface="+mn-ea"/>
              <a:cs typeface="+mn-cs"/>
            </a:rPr>
            <a:t> c</a:t>
          </a:r>
          <a:r>
            <a:rPr lang="en-US" sz="1100" b="0" i="0">
              <a:solidFill>
                <a:schemeClr val="dk1"/>
              </a:solidFill>
              <a:effectLst/>
              <a:latin typeface="+mn-lt"/>
              <a:ea typeface="+mn-ea"/>
              <a:cs typeface="+mn-cs"/>
            </a:rPr>
            <a:t>ost</a:t>
          </a:r>
          <a:r>
            <a:rPr lang="en-US" sz="1100" b="0" i="0" baseline="0">
              <a:solidFill>
                <a:schemeClr val="dk1"/>
              </a:solidFill>
              <a:effectLst/>
              <a:latin typeface="+mn-lt"/>
              <a:ea typeface="+mn-ea"/>
              <a:cs typeface="+mn-cs"/>
            </a:rPr>
            <a:t> estimates are based on other projects in the owner/sponsor's porftolio, identify the specific projects.</a:t>
          </a:r>
          <a:endParaRPr lang="en-US" sz="2800">
            <a:effectLst/>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a:p>
          <a:endParaRPr lang="en-US" sz="2800" baseline="0">
            <a:solidFill>
              <a:srgbClr val="FF66CC"/>
            </a:solidFill>
            <a:effectLst/>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162718</xdr:colOff>
      <xdr:row>0</xdr:row>
      <xdr:rowOff>181770</xdr:rowOff>
    </xdr:from>
    <xdr:to>
      <xdr:col>11</xdr:col>
      <xdr:colOff>448470</xdr:colOff>
      <xdr:row>33</xdr:row>
      <xdr:rowOff>28575</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62718" y="181770"/>
          <a:ext cx="6991352" cy="613330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dk1"/>
              </a:solidFill>
              <a:effectLst/>
              <a:latin typeface="+mn-lt"/>
              <a:ea typeface="+mn-ea"/>
              <a:cs typeface="+mn-cs"/>
            </a:rPr>
            <a:t>Form 9B: Identity of Interest Matrix</a:t>
          </a:r>
          <a:endParaRPr lang="en-US" sz="3600">
            <a:effectLst/>
          </a:endParaRPr>
        </a:p>
        <a:p>
          <a:r>
            <a:rPr lang="en-US" sz="1100" b="0" i="0">
              <a:solidFill>
                <a:schemeClr val="dk1"/>
              </a:solidFill>
              <a:effectLst/>
              <a:latin typeface="+mn-lt"/>
              <a:ea typeface="+mn-ea"/>
              <a:cs typeface="+mn-cs"/>
            </a:rPr>
            <a:t>If any individual or entity for the Project is Controlled By, In Control Of, Affiliated With, a Related Party to, or has an Identity of Interest with any of the other individuals or entities for the Project, mark each applicable box. If a box is marked for any of the individuals or entities for the Project, include a detailed description of the relationships between the parties.</a:t>
          </a:r>
        </a:p>
        <a:p>
          <a:endParaRPr lang="en-US" sz="1100" b="0" i="0">
            <a:solidFill>
              <a:schemeClr val="dk1"/>
            </a:solidFill>
            <a:effectLst/>
            <a:latin typeface="+mn-lt"/>
            <a:ea typeface="+mn-ea"/>
            <a:cs typeface="+mn-cs"/>
          </a:endParaRPr>
        </a:p>
        <a:p>
          <a:r>
            <a:rPr lang="en-US" sz="1400" b="1" i="0">
              <a:solidFill>
                <a:schemeClr val="dk1"/>
              </a:solidFill>
              <a:effectLst/>
              <a:latin typeface="+mn-lt"/>
              <a:ea typeface="+mn-ea"/>
              <a:cs typeface="+mn-cs"/>
            </a:rPr>
            <a:t>Form 9C:</a:t>
          </a:r>
          <a:r>
            <a:rPr lang="en-US" sz="1400" b="1" i="0" baseline="0">
              <a:solidFill>
                <a:schemeClr val="dk1"/>
              </a:solidFill>
              <a:effectLst/>
              <a:latin typeface="+mn-lt"/>
              <a:ea typeface="+mn-ea"/>
              <a:cs typeface="+mn-cs"/>
            </a:rPr>
            <a:t> Project Sponsor Experience</a:t>
          </a:r>
          <a:endParaRPr lang="en-US" sz="3600">
            <a:effectLst/>
          </a:endParaRPr>
        </a:p>
        <a:p>
          <a:r>
            <a:rPr lang="en-US" sz="1100" b="1" i="0" u="sng">
              <a:solidFill>
                <a:schemeClr val="dk1"/>
              </a:solidFill>
              <a:effectLst/>
              <a:latin typeface="+mn-lt"/>
              <a:ea typeface="+mn-ea"/>
              <a:cs typeface="+mn-cs"/>
            </a:rPr>
            <a:t>For Sponsor History:</a:t>
          </a:r>
          <a:endParaRPr lang="en-US" sz="2800" b="1">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Sponsor Organization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 </a:t>
          </a:r>
        </a:p>
        <a:p>
          <a:pPr eaLnBrk="1" fontAlgn="auto" latinLnBrk="0" hangingPunct="1"/>
          <a:r>
            <a:rPr lang="en-US" sz="1100" b="0" i="0" baseline="0">
              <a:solidFill>
                <a:schemeClr val="dk1"/>
              </a:solidFill>
              <a:effectLst/>
              <a:latin typeface="+mn-lt"/>
              <a:ea typeface="+mn-ea"/>
              <a:cs typeface="+mn-cs"/>
            </a:rPr>
            <a:t>   Project Name").</a:t>
          </a:r>
          <a:endParaRPr lang="en-US" sz="2800">
            <a:effectLst/>
          </a:endParaRPr>
        </a:p>
        <a:p>
          <a:endParaRPr lang="en-US" sz="1100" b="0" i="0" u="sng">
            <a:solidFill>
              <a:schemeClr val="dk1"/>
            </a:solidFill>
            <a:effectLst/>
            <a:latin typeface="+mn-lt"/>
            <a:ea typeface="+mn-ea"/>
            <a:cs typeface="+mn-cs"/>
          </a:endParaRPr>
        </a:p>
        <a:p>
          <a:r>
            <a:rPr lang="en-US" sz="1100" b="1" i="0" u="sng">
              <a:solidFill>
                <a:schemeClr val="dk1"/>
              </a:solidFill>
              <a:effectLst/>
              <a:latin typeface="+mn-lt"/>
              <a:ea typeface="+mn-ea"/>
              <a:cs typeface="+mn-cs"/>
            </a:rPr>
            <a:t>For Sponsor Pipeline:</a:t>
          </a:r>
          <a:endParaRPr lang="en-US" sz="2800" b="1">
            <a:effectLst/>
          </a:endParaRPr>
        </a:p>
        <a:p>
          <a:r>
            <a:rPr lang="en-US" sz="1100" b="0" i="0">
              <a:solidFill>
                <a:schemeClr val="dk1"/>
              </a:solidFill>
              <a:effectLst/>
              <a:latin typeface="+mn-lt"/>
              <a:ea typeface="+mn-ea"/>
              <a:cs typeface="+mn-cs"/>
            </a:rPr>
            <a:t>• List projects for which you plan to seek funding in the next 12 months or have received at least one funding </a:t>
          </a:r>
        </a:p>
        <a:p>
          <a:r>
            <a:rPr lang="en-US" sz="1100" b="0" i="0">
              <a:solidFill>
                <a:schemeClr val="dk1"/>
              </a:solidFill>
              <a:effectLst/>
              <a:latin typeface="+mn-lt"/>
              <a:ea typeface="+mn-ea"/>
              <a:cs typeface="+mn-cs"/>
            </a:rPr>
            <a:t>   commitment.</a:t>
          </a:r>
          <a:endParaRPr lang="en-US" sz="2800">
            <a:effectLst/>
          </a:endParaRPr>
        </a:p>
        <a:p>
          <a:endParaRPr lang="en-US" sz="1400" b="1" i="0">
            <a:solidFill>
              <a:schemeClr val="dk1"/>
            </a:solidFill>
            <a:effectLst/>
            <a:latin typeface="+mn-lt"/>
            <a:ea typeface="+mn-ea"/>
            <a:cs typeface="+mn-cs"/>
          </a:endParaRPr>
        </a:p>
        <a:p>
          <a:r>
            <a:rPr lang="en-US" sz="1400" b="1" i="0">
              <a:solidFill>
                <a:schemeClr val="dk1"/>
              </a:solidFill>
              <a:effectLst/>
              <a:latin typeface="+mn-lt"/>
              <a:ea typeface="+mn-ea"/>
              <a:cs typeface="+mn-cs"/>
            </a:rPr>
            <a:t>Form 9D: Development Consultant Experience</a:t>
          </a:r>
          <a:endParaRPr lang="en-US" sz="3600">
            <a:effectLst/>
          </a:endParaRPr>
        </a:p>
        <a:p>
          <a:r>
            <a:rPr lang="en-US" sz="1100" b="1" i="0" u="sng">
              <a:solidFill>
                <a:schemeClr val="dk1"/>
              </a:solidFill>
              <a:effectLst/>
              <a:latin typeface="+mn-lt"/>
              <a:ea typeface="+mn-ea"/>
              <a:cs typeface="+mn-cs"/>
            </a:rPr>
            <a:t>For Developer Consultant History</a:t>
          </a:r>
          <a:endParaRPr lang="en-US" sz="2800" b="1">
            <a:effectLst/>
          </a:endParaRPr>
        </a:p>
        <a:p>
          <a:r>
            <a:rPr lang="en-US" sz="1100" b="0" i="0">
              <a:solidFill>
                <a:schemeClr val="dk1"/>
              </a:solidFill>
              <a:effectLst/>
              <a:latin typeface="+mn-lt"/>
              <a:ea typeface="+mn-ea"/>
              <a:cs typeface="+mn-cs"/>
            </a:rPr>
            <a:t>• Indicate for each project what type it was by entering SF (Single-Family) or MF (Multifamily) and R (Rehab) or NC</a:t>
          </a:r>
        </a:p>
        <a:p>
          <a:r>
            <a:rPr lang="en-US" sz="1100" b="0" i="0">
              <a:solidFill>
                <a:schemeClr val="dk1"/>
              </a:solidFill>
              <a:effectLst/>
              <a:latin typeface="+mn-lt"/>
              <a:ea typeface="+mn-ea"/>
              <a:cs typeface="+mn-cs"/>
            </a:rPr>
            <a:t>   (New Construction) in the</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project name. </a:t>
          </a:r>
          <a:endParaRPr lang="en-US" sz="2800">
            <a:effectLst/>
          </a:endParaRPr>
        </a:p>
        <a:p>
          <a:pPr eaLnBrk="1" fontAlgn="auto" latinLnBrk="0" hangingPunct="1"/>
          <a:r>
            <a:rPr lang="en-US" sz="1100" b="0" i="0">
              <a:solidFill>
                <a:schemeClr val="dk1"/>
              </a:solidFill>
              <a:effectLst/>
              <a:latin typeface="+mn-lt"/>
              <a:ea typeface="+mn-ea"/>
              <a:cs typeface="+mn-cs"/>
            </a:rPr>
            <a:t>• List </a:t>
          </a:r>
          <a:r>
            <a:rPr lang="en-US" sz="1100" b="1" i="0">
              <a:solidFill>
                <a:schemeClr val="dk1"/>
              </a:solidFill>
              <a:effectLst/>
              <a:latin typeface="+mn-lt"/>
              <a:ea typeface="+mn-ea"/>
              <a:cs typeface="+mn-cs"/>
            </a:rPr>
            <a:t>ONLY</a:t>
          </a:r>
          <a:r>
            <a:rPr lang="en-US" sz="1100" b="0" i="0">
              <a:solidFill>
                <a:schemeClr val="dk1"/>
              </a:solidFill>
              <a:effectLst/>
              <a:latin typeface="+mn-lt"/>
              <a:ea typeface="+mn-ea"/>
              <a:cs typeface="+mn-cs"/>
            </a:rPr>
            <a:t> projects completed in the last 5 years.</a:t>
          </a:r>
          <a:endParaRPr lang="en-US" sz="2800">
            <a:effectLst/>
          </a:endParaRPr>
        </a:p>
        <a:p>
          <a:pPr eaLnBrk="1" fontAlgn="auto" latinLnBrk="0" hangingPunct="1"/>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If</a:t>
          </a:r>
          <a:r>
            <a:rPr lang="en-US" sz="1100" b="1" i="0" baseline="0">
              <a:solidFill>
                <a:schemeClr val="dk1"/>
              </a:solidFill>
              <a:effectLst/>
              <a:latin typeface="+mn-lt"/>
              <a:ea typeface="+mn-ea"/>
              <a:cs typeface="+mn-cs"/>
            </a:rPr>
            <a:t> the Development Consultant is submitting more than one project this round</a:t>
          </a:r>
          <a:r>
            <a:rPr lang="en-US" sz="1100" b="0" i="0" baseline="0">
              <a:solidFill>
                <a:schemeClr val="dk1"/>
              </a:solidFill>
              <a:effectLst/>
              <a:latin typeface="+mn-lt"/>
              <a:ea typeface="+mn-ea"/>
              <a:cs typeface="+mn-cs"/>
            </a:rPr>
            <a:t>, you need only fill this Form out once.</a:t>
          </a:r>
        </a:p>
        <a:p>
          <a:pPr eaLnBrk="1" fontAlgn="auto" latinLnBrk="0" hangingPunct="1"/>
          <a:r>
            <a:rPr lang="en-US" sz="1100" b="0" i="0" baseline="0">
              <a:solidFill>
                <a:schemeClr val="dk1"/>
              </a:solidFill>
              <a:effectLst/>
              <a:latin typeface="+mn-lt"/>
              <a:ea typeface="+mn-ea"/>
              <a:cs typeface="+mn-cs"/>
            </a:rPr>
            <a:t>   For each additional application, you need only refer to the application where the information is provided (e.g. "See</a:t>
          </a:r>
        </a:p>
        <a:p>
          <a:pPr eaLnBrk="1" fontAlgn="auto" latinLnBrk="0" hangingPunct="1"/>
          <a:r>
            <a:rPr lang="en-US" sz="1100" b="0" i="0" baseline="0">
              <a:solidFill>
                <a:schemeClr val="dk1"/>
              </a:solidFill>
              <a:effectLst/>
              <a:latin typeface="+mn-lt"/>
              <a:ea typeface="+mn-ea"/>
              <a:cs typeface="+mn-cs"/>
            </a:rPr>
            <a:t>   Project Name").</a:t>
          </a:r>
        </a:p>
        <a:p>
          <a:pPr eaLnBrk="1" fontAlgn="auto" latinLnBrk="0" hangingPunct="1"/>
          <a:endParaRPr lang="en-US" sz="1400">
            <a:effectLst/>
          </a:endParaRPr>
        </a:p>
        <a:p>
          <a:r>
            <a:rPr lang="en-US" sz="1100" b="1" i="0" u="sng">
              <a:solidFill>
                <a:schemeClr val="dk1"/>
              </a:solidFill>
              <a:effectLst/>
              <a:latin typeface="+mn-lt"/>
              <a:ea typeface="+mn-ea"/>
              <a:cs typeface="+mn-cs"/>
            </a:rPr>
            <a:t>For Developer</a:t>
          </a:r>
          <a:r>
            <a:rPr lang="en-US" sz="1100" b="1" i="0" u="sng" baseline="0">
              <a:solidFill>
                <a:schemeClr val="dk1"/>
              </a:solidFill>
              <a:effectLst/>
              <a:latin typeface="+mn-lt"/>
              <a:ea typeface="+mn-ea"/>
              <a:cs typeface="+mn-cs"/>
            </a:rPr>
            <a:t> Consultant Pipeline</a:t>
          </a:r>
          <a:endParaRPr lang="en-US" sz="2800" b="1">
            <a:effectLst/>
          </a:endParaRPr>
        </a:p>
        <a:p>
          <a:r>
            <a:rPr lang="en-US" sz="1100" b="0" i="0">
              <a:solidFill>
                <a:schemeClr val="dk1"/>
              </a:solidFill>
              <a:effectLst/>
              <a:latin typeface="+mn-lt"/>
              <a:ea typeface="+mn-ea"/>
              <a:cs typeface="+mn-cs"/>
            </a:rPr>
            <a:t>• Include projects for which you plan to seek funding in the next 12 months or have received at least one funding</a:t>
          </a:r>
        </a:p>
        <a:p>
          <a:r>
            <a:rPr lang="en-US" sz="1100" b="0" i="0">
              <a:solidFill>
                <a:schemeClr val="dk1"/>
              </a:solidFill>
              <a:effectLst/>
              <a:latin typeface="+mn-lt"/>
              <a:ea typeface="+mn-ea"/>
              <a:cs typeface="+mn-cs"/>
            </a:rPr>
            <a:t>   commitment.</a:t>
          </a:r>
          <a:endParaRPr lang="en-US" sz="2800">
            <a:effectLst/>
          </a:endParaRPr>
        </a:p>
        <a:p>
          <a:endParaRPr lang="en-US" sz="1400" baseline="0">
            <a:solidFill>
              <a:srgbClr val="FF66CC"/>
            </a:solidFill>
            <a:effectLst/>
            <a:latin typeface="+mn-lt"/>
            <a:ea typeface="+mn-ea"/>
            <a:cs typeface="+mn-cs"/>
          </a:endParaRPr>
        </a:p>
        <a:p>
          <a:r>
            <a:rPr lang="en-US" sz="1400" b="1" i="0">
              <a:solidFill>
                <a:schemeClr val="dk1"/>
              </a:solidFill>
              <a:effectLst/>
              <a:latin typeface="+mn-lt"/>
              <a:ea typeface="+mn-ea"/>
              <a:cs typeface="+mn-cs"/>
            </a:rPr>
            <a:t>Form 9E: Project Property Management</a:t>
          </a:r>
          <a:r>
            <a:rPr lang="en-US" sz="1400" b="1" i="0" baseline="0">
              <a:solidFill>
                <a:schemeClr val="dk1"/>
              </a:solidFill>
              <a:effectLst/>
              <a:latin typeface="+mn-lt"/>
              <a:ea typeface="+mn-ea"/>
              <a:cs typeface="+mn-cs"/>
            </a:rPr>
            <a:t> Firm Experience</a:t>
          </a:r>
          <a:endParaRPr lang="en-US" sz="3600">
            <a:effectLst/>
          </a:endParaRPr>
        </a:p>
        <a:p>
          <a:r>
            <a:rPr lang="en-US" sz="1100" b="0" i="0">
              <a:solidFill>
                <a:schemeClr val="dk1"/>
              </a:solidFill>
              <a:effectLst/>
              <a:latin typeface="+mn-lt"/>
              <a:ea typeface="+mn-ea"/>
              <a:cs typeface="+mn-cs"/>
            </a:rPr>
            <a:t>• Please list up to 10 similar publicly funded projects that your organization, or your selected</a:t>
          </a:r>
          <a:r>
            <a:rPr lang="en-US" sz="1100" b="0" i="0" baseline="0">
              <a:solidFill>
                <a:schemeClr val="dk1"/>
              </a:solidFill>
              <a:effectLst/>
              <a:latin typeface="+mn-lt"/>
              <a:ea typeface="+mn-ea"/>
              <a:cs typeface="+mn-cs"/>
            </a:rPr>
            <a:t> Property Management</a:t>
          </a:r>
        </a:p>
        <a:p>
          <a:r>
            <a:rPr lang="en-US" sz="1100" b="0" i="0" baseline="0">
              <a:solidFill>
                <a:schemeClr val="dk1"/>
              </a:solidFill>
              <a:effectLst/>
              <a:latin typeface="+mn-lt"/>
              <a:ea typeface="+mn-ea"/>
              <a:cs typeface="+mn-cs"/>
            </a:rPr>
            <a:t>   firm, </a:t>
          </a:r>
          <a:r>
            <a:rPr lang="en-US" sz="1100" b="0" i="0">
              <a:solidFill>
                <a:schemeClr val="dk1"/>
              </a:solidFill>
              <a:effectLst/>
              <a:latin typeface="+mn-lt"/>
              <a:ea typeface="+mn-ea"/>
              <a:cs typeface="+mn-cs"/>
            </a:rPr>
            <a:t>has managed or currently manages.</a:t>
          </a:r>
          <a:endParaRPr lang="en-US" sz="2800">
            <a:effectLst/>
          </a:endParaRPr>
        </a:p>
        <a:p>
          <a:endParaRPr lang="en-US" sz="2800" baseline="0">
            <a:solidFill>
              <a:srgbClr val="FF66CC"/>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HTF\Application\Application%20Revision\2025\_CFA%20(MF)%20Forms%20v0.1.xlsx" TargetMode="External"/><Relationship Id="rId1" Type="http://schemas.openxmlformats.org/officeDocument/2006/relationships/externalLinkPath" Target="/HTF/Application/Application%20Revision/2025/_CFA%20(MF)%20Forms%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lc Sheet Insert"/>
      <sheetName val="LIHTC Insert"/>
      <sheetName val="5 Default Check"/>
      <sheetName val="Messages"/>
      <sheetName val="Validations Checklist"/>
      <sheetName val="Dropdowns"/>
      <sheetName val="Form 1 Information"/>
      <sheetName val="1"/>
      <sheetName val="Form 2A,B Information"/>
      <sheetName val="2A"/>
      <sheetName val="2B"/>
      <sheetName val="Form 3 Information"/>
      <sheetName val="3"/>
      <sheetName val="4"/>
      <sheetName val="Form 5 Information"/>
      <sheetName val="5"/>
      <sheetName val="Form 6A-E Information"/>
      <sheetName val="6A"/>
      <sheetName val="6B"/>
      <sheetName val="6C"/>
      <sheetName val="6D"/>
      <sheetName val="6E"/>
      <sheetName val="Form 7A,B Information"/>
      <sheetName val="7A"/>
      <sheetName val="7B"/>
      <sheetName val="Form 8A-E Information"/>
      <sheetName val="8A"/>
      <sheetName val="8B"/>
      <sheetName val="8C"/>
      <sheetName val="8D"/>
      <sheetName val="8E"/>
      <sheetName val="Form 9A-E Information"/>
      <sheetName val="9A"/>
      <sheetName val="9B"/>
      <sheetName val="9C"/>
      <sheetName val="9D"/>
      <sheetName val="9E"/>
    </sheetNames>
    <sheetDataSet>
      <sheetData sheetId="0"/>
      <sheetData sheetId="1"/>
      <sheetData sheetId="2"/>
      <sheetData sheetId="3"/>
      <sheetData sheetId="4"/>
      <sheetData sheetId="5">
        <row r="3">
          <cell r="B3" t="str">
            <v>Select…</v>
          </cell>
        </row>
        <row r="4">
          <cell r="B4" t="str">
            <v>Behavioral Illness</v>
          </cell>
        </row>
        <row r="5">
          <cell r="B5" t="str">
            <v>Chronic Mental Illness</v>
          </cell>
        </row>
        <row r="6">
          <cell r="B6" t="str">
            <v>Intellectual/Developmental Disabled</v>
          </cell>
        </row>
        <row r="7">
          <cell r="B7" t="str">
            <v>Domestic Violence</v>
          </cell>
        </row>
        <row r="8">
          <cell r="B8" t="str">
            <v>Farmworkers</v>
          </cell>
        </row>
        <row r="9">
          <cell r="B9" t="str">
            <v>Frail Elderly</v>
          </cell>
        </row>
        <row r="10">
          <cell r="B10" t="str">
            <v>General</v>
          </cell>
        </row>
        <row r="11">
          <cell r="B11" t="str">
            <v>HIV/AIDS</v>
          </cell>
        </row>
        <row r="12">
          <cell r="B12" t="str">
            <v>Households/Families with Children</v>
          </cell>
        </row>
        <row r="13">
          <cell r="B13" t="str">
            <v>Individuals</v>
          </cell>
        </row>
        <row r="14">
          <cell r="B14" t="str">
            <v>Multiple Special Needs (describe below)</v>
          </cell>
        </row>
        <row r="15">
          <cell r="B15" t="str">
            <v>Other Low Income (describe below)</v>
          </cell>
        </row>
        <row r="16">
          <cell r="B16" t="str">
            <v>Other Special Needs (describe below)</v>
          </cell>
        </row>
        <row r="17">
          <cell r="B17" t="str">
            <v>Physically Disabled</v>
          </cell>
        </row>
        <row r="18">
          <cell r="B18" t="str">
            <v>Seasonal/Migrant Farmworkers</v>
          </cell>
        </row>
        <row r="19">
          <cell r="B19" t="str">
            <v>Senior</v>
          </cell>
        </row>
        <row r="20">
          <cell r="B20" t="str">
            <v>Substance Use Disorder</v>
          </cell>
        </row>
        <row r="21">
          <cell r="B21" t="str">
            <v>Veteran</v>
          </cell>
        </row>
        <row r="22">
          <cell r="B22" t="str">
            <v>Young Adults 18-24</v>
          </cell>
        </row>
        <row r="23">
          <cell r="B23" t="str">
            <v>Youth Under 18</v>
          </cell>
        </row>
        <row r="27">
          <cell r="B27" t="str">
            <v>Select…</v>
          </cell>
        </row>
        <row r="28">
          <cell r="B28" t="str">
            <v>Yes</v>
          </cell>
        </row>
        <row r="29">
          <cell r="B29" t="str">
            <v>No</v>
          </cell>
        </row>
        <row r="41">
          <cell r="B41" t="str">
            <v>Select…</v>
          </cell>
        </row>
        <row r="42">
          <cell r="B42" t="str">
            <v>Shelter</v>
          </cell>
        </row>
        <row r="43">
          <cell r="B43" t="str">
            <v>Transitional</v>
          </cell>
        </row>
        <row r="44">
          <cell r="B44" t="str">
            <v>Permanent</v>
          </cell>
        </row>
        <row r="52">
          <cell r="B52" t="str">
            <v>Select…</v>
          </cell>
        </row>
        <row r="53">
          <cell r="B53" t="str">
            <v>Units</v>
          </cell>
        </row>
        <row r="54">
          <cell r="B54" t="str">
            <v>Beds</v>
          </cell>
        </row>
        <row r="57">
          <cell r="E57" t="str">
            <v>Select…</v>
          </cell>
        </row>
        <row r="58">
          <cell r="E58" t="str">
            <v>Grant</v>
          </cell>
        </row>
        <row r="59">
          <cell r="E59" t="str">
            <v>Loan</v>
          </cell>
        </row>
        <row r="62">
          <cell r="B62" t="str">
            <v>Select…</v>
          </cell>
        </row>
        <row r="63">
          <cell r="B63" t="str">
            <v>Hard</v>
          </cell>
        </row>
        <row r="64">
          <cell r="B64" t="str">
            <v>Soft</v>
          </cell>
        </row>
        <row r="74">
          <cell r="E74" t="str">
            <v>Select…</v>
          </cell>
        </row>
        <row r="75">
          <cell r="E75" t="str">
            <v>Studio</v>
          </cell>
        </row>
        <row r="76">
          <cell r="E76" t="str">
            <v>SRO</v>
          </cell>
        </row>
        <row r="77">
          <cell r="E77" t="str">
            <v>1 BR</v>
          </cell>
        </row>
        <row r="78">
          <cell r="E78" t="str">
            <v>2 BR</v>
          </cell>
        </row>
        <row r="79">
          <cell r="E79" t="str">
            <v>3 BR</v>
          </cell>
        </row>
        <row r="80">
          <cell r="E80" t="str">
            <v>4 BR</v>
          </cell>
        </row>
        <row r="81">
          <cell r="E81" t="str">
            <v>Other Residential</v>
          </cell>
        </row>
        <row r="82">
          <cell r="E82" t="str">
            <v>Business</v>
          </cell>
        </row>
        <row r="83">
          <cell r="B83" t="str">
            <v>Select…</v>
          </cell>
        </row>
        <row r="84">
          <cell r="B84" t="str">
            <v>Beds</v>
          </cell>
        </row>
        <row r="85">
          <cell r="B85" t="str">
            <v>SRO</v>
          </cell>
        </row>
        <row r="86">
          <cell r="B86" t="str">
            <v>Studio</v>
          </cell>
        </row>
        <row r="87">
          <cell r="B87" t="str">
            <v>1 BR</v>
          </cell>
        </row>
        <row r="88">
          <cell r="B88" t="str">
            <v>2 BR</v>
          </cell>
        </row>
        <row r="89">
          <cell r="B89" t="str">
            <v>3 BR</v>
          </cell>
        </row>
        <row r="90">
          <cell r="B90" t="str">
            <v>4 BR</v>
          </cell>
        </row>
        <row r="91">
          <cell r="B91" t="str">
            <v>5+ BR</v>
          </cell>
        </row>
        <row r="93">
          <cell r="B93" t="str">
            <v>Select…</v>
          </cell>
        </row>
        <row r="94">
          <cell r="B94" t="str">
            <v>CAUs / Managers</v>
          </cell>
        </row>
        <row r="95">
          <cell r="B95" t="str">
            <v>Market Rate</v>
          </cell>
        </row>
        <row r="98">
          <cell r="B98" t="str">
            <v>Select…</v>
          </cell>
        </row>
        <row r="99">
          <cell r="B99">
            <v>0.25</v>
          </cell>
        </row>
        <row r="100">
          <cell r="B100">
            <v>0.3</v>
          </cell>
        </row>
        <row r="101">
          <cell r="B101">
            <v>0.35</v>
          </cell>
        </row>
        <row r="102">
          <cell r="B102">
            <v>0.4</v>
          </cell>
        </row>
        <row r="103">
          <cell r="B103">
            <v>0.45</v>
          </cell>
        </row>
        <row r="104">
          <cell r="B104">
            <v>0.5</v>
          </cell>
        </row>
        <row r="105">
          <cell r="B105">
            <v>0.55000000000000004</v>
          </cell>
        </row>
        <row r="106">
          <cell r="B106">
            <v>0.6</v>
          </cell>
        </row>
        <row r="107">
          <cell r="B107">
            <v>0.65</v>
          </cell>
        </row>
        <row r="108">
          <cell r="B108">
            <v>0.8</v>
          </cell>
        </row>
        <row r="116">
          <cell r="B116" t="str">
            <v>X</v>
          </cell>
        </row>
        <row r="122">
          <cell r="B122" t="str">
            <v>Select…</v>
          </cell>
        </row>
        <row r="123">
          <cell r="B123" t="str">
            <v>Single-Family Detached</v>
          </cell>
        </row>
        <row r="124">
          <cell r="B124" t="str">
            <v>Townhouse/Duplex</v>
          </cell>
        </row>
        <row r="125">
          <cell r="B125" t="str">
            <v>Walk-Up (≤3 Floors no elevator)</v>
          </cell>
        </row>
        <row r="126">
          <cell r="B126" t="str">
            <v>Low-Rise (2-3 floors w elevator)</v>
          </cell>
        </row>
        <row r="127">
          <cell r="B127" t="str">
            <v>Mid-Rise (4-6 floors w elevator)</v>
          </cell>
        </row>
        <row r="128">
          <cell r="B128" t="str">
            <v>High Rise (7+ floors)</v>
          </cell>
        </row>
        <row r="129">
          <cell r="B129" t="str">
            <v>Mobile Home Pad</v>
          </cell>
        </row>
        <row r="130">
          <cell r="B130" t="str">
            <v>Shelter/Open-floor</v>
          </cell>
        </row>
        <row r="133">
          <cell r="B133" t="str">
            <v>Select…</v>
          </cell>
        </row>
        <row r="134">
          <cell r="B134" t="str">
            <v>New Construction</v>
          </cell>
        </row>
        <row r="135">
          <cell r="B135" t="str">
            <v>Rehab</v>
          </cell>
        </row>
        <row r="136">
          <cell r="B136" t="str">
            <v>Acquisition</v>
          </cell>
        </row>
        <row r="138">
          <cell r="B138" t="str">
            <v>Select…</v>
          </cell>
        </row>
        <row r="139">
          <cell r="B139" t="str">
            <v>Predevelopment</v>
          </cell>
        </row>
        <row r="140">
          <cell r="B140" t="str">
            <v>Under Construction</v>
          </cell>
        </row>
        <row r="141">
          <cell r="B141" t="str">
            <v>Stalled</v>
          </cell>
        </row>
        <row r="142">
          <cell r="B142" t="str">
            <v>Lease Up</v>
          </cell>
        </row>
        <row r="144">
          <cell r="B144" t="str">
            <v>Select..</v>
          </cell>
        </row>
        <row r="145">
          <cell r="B145" t="str">
            <v>Rental</v>
          </cell>
        </row>
        <row r="146">
          <cell r="B146" t="str">
            <v>Home Ownership</v>
          </cell>
        </row>
        <row r="148">
          <cell r="B148" t="str">
            <v>Select…</v>
          </cell>
        </row>
        <row r="149">
          <cell r="B149" t="str">
            <v>NC</v>
          </cell>
        </row>
        <row r="150">
          <cell r="B150" t="str">
            <v>R</v>
          </cell>
        </row>
        <row r="151">
          <cell r="B151" t="str">
            <v>A</v>
          </cell>
        </row>
        <row r="152">
          <cell r="B152" t="str">
            <v>NC+R</v>
          </cell>
        </row>
        <row r="153">
          <cell r="B153" t="str">
            <v>A+R</v>
          </cell>
        </row>
        <row r="155">
          <cell r="B155" t="str">
            <v>Select…</v>
          </cell>
        </row>
        <row r="156">
          <cell r="B156" t="str">
            <v>Yes, Yes</v>
          </cell>
        </row>
        <row r="157">
          <cell r="B157" t="str">
            <v>Yes, No</v>
          </cell>
        </row>
        <row r="158">
          <cell r="B158" t="str">
            <v>No, Yes</v>
          </cell>
        </row>
        <row r="159">
          <cell r="B159" t="str">
            <v>No, No</v>
          </cell>
        </row>
        <row r="161">
          <cell r="B161" t="str">
            <v>Select…</v>
          </cell>
        </row>
        <row r="162">
          <cell r="B162" t="str">
            <v>n/a - Not Started</v>
          </cell>
        </row>
        <row r="163">
          <cell r="B163" t="str">
            <v>Yes, Yes</v>
          </cell>
        </row>
        <row r="164">
          <cell r="B164" t="str">
            <v>Yes, No</v>
          </cell>
        </row>
        <row r="165">
          <cell r="B165" t="str">
            <v>No, Yes</v>
          </cell>
        </row>
        <row r="166">
          <cell r="B166" t="str">
            <v>No, No</v>
          </cell>
        </row>
        <row r="170">
          <cell r="B170" t="str">
            <v>Select…</v>
          </cell>
        </row>
        <row r="171">
          <cell r="B171" t="str">
            <v>Bank</v>
          </cell>
          <cell r="E171" t="str">
            <v>Select…</v>
          </cell>
        </row>
        <row r="172">
          <cell r="B172" t="str">
            <v>City</v>
          </cell>
          <cell r="E172" t="str">
            <v>Bank</v>
          </cell>
        </row>
        <row r="173">
          <cell r="B173" t="str">
            <v>County</v>
          </cell>
          <cell r="E173" t="str">
            <v>City</v>
          </cell>
        </row>
        <row r="174">
          <cell r="B174" t="str">
            <v>Developer</v>
          </cell>
          <cell r="E174" t="str">
            <v>County</v>
          </cell>
        </row>
        <row r="175">
          <cell r="B175" t="str">
            <v>Federal</v>
          </cell>
          <cell r="E175" t="str">
            <v>Developer</v>
          </cell>
        </row>
        <row r="176">
          <cell r="B176" t="str">
            <v>GSE</v>
          </cell>
          <cell r="E176" t="str">
            <v>Federal</v>
          </cell>
        </row>
        <row r="177">
          <cell r="B177" t="str">
            <v>Private</v>
          </cell>
          <cell r="E177" t="str">
            <v>GSE</v>
          </cell>
        </row>
        <row r="178">
          <cell r="B178" t="str">
            <v>Public Housing Authority</v>
          </cell>
          <cell r="E178" t="str">
            <v>Private</v>
          </cell>
        </row>
        <row r="179">
          <cell r="B179" t="str">
            <v>Sponsor</v>
          </cell>
          <cell r="E179" t="str">
            <v>Public Housing Authority</v>
          </cell>
        </row>
        <row r="180">
          <cell r="B180" t="str">
            <v>State - Housing Trust Fund</v>
          </cell>
          <cell r="E180" t="str">
            <v>Sponsor</v>
          </cell>
        </row>
        <row r="181">
          <cell r="B181" t="str">
            <v>State - other</v>
          </cell>
          <cell r="E181" t="str">
            <v>State</v>
          </cell>
        </row>
        <row r="182">
          <cell r="B182" t="str">
            <v>Tax Credits - 9%</v>
          </cell>
          <cell r="E182" t="str">
            <v xml:space="preserve">Tax Credits - Historic Rehab </v>
          </cell>
        </row>
        <row r="183">
          <cell r="B183" t="str">
            <v>Tax Credits - 4%</v>
          </cell>
          <cell r="E183" t="str">
            <v xml:space="preserve">Tax Credits - New Market </v>
          </cell>
        </row>
        <row r="184">
          <cell r="B184" t="str">
            <v>Tax Credits - Historic Rehab</v>
          </cell>
          <cell r="E184" t="str">
            <v xml:space="preserve">    -----------</v>
          </cell>
        </row>
        <row r="185">
          <cell r="B185" t="str">
            <v xml:space="preserve">    -----------</v>
          </cell>
          <cell r="E185" t="str">
            <v>Other</v>
          </cell>
        </row>
        <row r="186">
          <cell r="B186" t="str">
            <v>Other</v>
          </cell>
        </row>
        <row r="189">
          <cell r="B189" t="str">
            <v>Select…</v>
          </cell>
        </row>
        <row r="190">
          <cell r="B190" t="str">
            <v>On Site</v>
          </cell>
        </row>
        <row r="191">
          <cell r="B191" t="str">
            <v>Off Site</v>
          </cell>
        </row>
        <row r="194">
          <cell r="B194" t="str">
            <v>Select…</v>
          </cell>
        </row>
        <row r="195">
          <cell r="B195" t="str">
            <v>Actual</v>
          </cell>
        </row>
        <row r="196">
          <cell r="B196" t="str">
            <v>Percent</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9:O22" headerRowCount="0" totalsRowShown="0" headerRowDxfId="101" dataDxfId="99" headerRowBorderDxfId="100" tableBorderDxfId="98">
  <tableColumns count="13">
    <tableColumn id="1" xr3:uid="{00000000-0010-0000-0000-000001000000}" name="Building # " headerRowDxfId="97" dataDxfId="96"/>
    <tableColumn id="2" xr3:uid="{00000000-0010-0000-0000-000002000000}" name="# of Floors" headerRowDxfId="95" dataDxfId="94"/>
    <tableColumn id="3" xr3:uid="{00000000-0010-0000-0000-000003000000}" name=" Low-Income Units" headerRowDxfId="93" dataDxfId="92"/>
    <tableColumn id="4" xr3:uid="{00000000-0010-0000-0000-000004000000}" name="Common Area/ Manager Units" headerRowDxfId="91" dataDxfId="90"/>
    <tableColumn id="5" xr3:uid="{00000000-0010-0000-0000-000005000000}" name="Market Rate Units" headerRowDxfId="89" dataDxfId="88"/>
    <tableColumn id="6" xr3:uid="{00000000-0010-0000-0000-000006000000}" name="Common Area for Residential Services" headerRowDxfId="87" dataDxfId="86"/>
    <tableColumn id="7" xr3:uid="{00000000-0010-0000-0000-000007000000}" name="Other Common Area" headerRowDxfId="85" dataDxfId="84"/>
    <tableColumn id="8" xr3:uid="{00000000-0010-0000-0000-000008000000}" name="Structured Residential Parking" headerRowDxfId="83" dataDxfId="82"/>
    <tableColumn id="9" xr3:uid="{00000000-0010-0000-0000-000009000000}" name="Total Residential Gross Square Footage" headerRowDxfId="81" dataDxfId="80">
      <calculatedColumnFormula>SUM(E10:J10)</calculatedColumnFormula>
    </tableColumn>
    <tableColumn id="10" xr3:uid="{00000000-0010-0000-0000-00000A000000}" name="." headerRowDxfId="79" dataDxfId="78"/>
    <tableColumn id="11" xr3:uid="{00000000-0010-0000-0000-00000B000000}" name="# of floors2" headerRowDxfId="77" dataDxfId="76"/>
    <tableColumn id="12" xr3:uid="{00000000-0010-0000-0000-00000C000000}" name="Gross Square Footage" headerRowDxfId="75" dataDxfId="74"/>
    <tableColumn id="13" xr3:uid="{00000000-0010-0000-0000-00000D000000}" name="Total Gross Square Footage" headerRowDxfId="73" dataDxfId="72">
      <calculatedColumnFormula>K10+N10</calculatedColumnFormula>
    </tableColumn>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shfc.org/mhcf/9percent/app.htm"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E269A-7CB8-4903-A0E4-2C1E17651FF7}">
  <sheetPr>
    <tabColor theme="1"/>
  </sheetPr>
  <dimension ref="A1:AI2"/>
  <sheetViews>
    <sheetView topLeftCell="S1" workbookViewId="0">
      <selection activeCell="Y12" sqref="Y12"/>
    </sheetView>
  </sheetViews>
  <sheetFormatPr defaultRowHeight="15" x14ac:dyDescent="0.25"/>
  <cols>
    <col min="1" max="1" width="10.28515625" bestFit="1" customWidth="1"/>
    <col min="2" max="2" width="15.85546875" bestFit="1" customWidth="1"/>
    <col min="3" max="3" width="15.7109375" bestFit="1" customWidth="1"/>
    <col min="4" max="4" width="9.42578125" bestFit="1" customWidth="1"/>
    <col min="5" max="5" width="31.42578125" bestFit="1" customWidth="1"/>
    <col min="6" max="6" width="24.5703125" bestFit="1" customWidth="1"/>
    <col min="7" max="7" width="32.42578125" bestFit="1" customWidth="1"/>
    <col min="8" max="8" width="26.7109375" bestFit="1" customWidth="1"/>
    <col min="9" max="9" width="38.42578125" bestFit="1" customWidth="1"/>
    <col min="10" max="10" width="32.28515625" bestFit="1" customWidth="1"/>
    <col min="11" max="11" width="32.140625" bestFit="1" customWidth="1"/>
    <col min="12" max="12" width="31.85546875" bestFit="1" customWidth="1"/>
    <col min="13" max="13" width="27.28515625" bestFit="1" customWidth="1"/>
    <col min="14" max="14" width="27.140625" bestFit="1" customWidth="1"/>
    <col min="15" max="15" width="38.85546875" bestFit="1" customWidth="1"/>
    <col min="16" max="16" width="32.7109375" bestFit="1" customWidth="1"/>
    <col min="17" max="17" width="32.5703125" bestFit="1" customWidth="1"/>
    <col min="18" max="18" width="32.28515625" bestFit="1" customWidth="1"/>
    <col min="19" max="19" width="27.7109375" bestFit="1" customWidth="1"/>
    <col min="20" max="20" width="18.5703125" bestFit="1" customWidth="1"/>
    <col min="21" max="21" width="14" bestFit="1" customWidth="1"/>
    <col min="22" max="22" width="19.5703125" bestFit="1" customWidth="1"/>
    <col min="23" max="23" width="38.85546875" bestFit="1" customWidth="1"/>
    <col min="24" max="24" width="32.28515625" bestFit="1" customWidth="1"/>
    <col min="25" max="25" width="22.7109375" bestFit="1" customWidth="1"/>
    <col min="26" max="28" width="23.7109375" bestFit="1" customWidth="1"/>
    <col min="29" max="29" width="27.5703125" bestFit="1" customWidth="1"/>
    <col min="30" max="33" width="35.7109375" bestFit="1" customWidth="1"/>
    <col min="34" max="34" width="36.7109375" bestFit="1" customWidth="1"/>
    <col min="35" max="35" width="29" bestFit="1" customWidth="1"/>
  </cols>
  <sheetData>
    <row r="1" spans="1:35" x14ac:dyDescent="0.25">
      <c r="A1" s="1072" t="s">
        <v>1052</v>
      </c>
      <c r="B1" s="1072" t="s">
        <v>1053</v>
      </c>
      <c r="C1" s="1072" t="s">
        <v>1054</v>
      </c>
      <c r="D1" s="1072" t="s">
        <v>1055</v>
      </c>
      <c r="E1" s="1784" t="s">
        <v>1056</v>
      </c>
      <c r="F1" s="1784" t="s">
        <v>1057</v>
      </c>
      <c r="G1" t="s">
        <v>1058</v>
      </c>
      <c r="H1" t="s">
        <v>1059</v>
      </c>
      <c r="I1" t="s">
        <v>1060</v>
      </c>
      <c r="J1" t="s">
        <v>1061</v>
      </c>
      <c r="K1" t="s">
        <v>1062</v>
      </c>
      <c r="L1" t="s">
        <v>1063</v>
      </c>
      <c r="M1" s="1784" t="s">
        <v>1064</v>
      </c>
      <c r="N1" t="s">
        <v>1065</v>
      </c>
      <c r="O1" t="s">
        <v>1066</v>
      </c>
      <c r="P1" t="s">
        <v>1067</v>
      </c>
      <c r="Q1" t="s">
        <v>1068</v>
      </c>
      <c r="R1" t="s">
        <v>1069</v>
      </c>
      <c r="S1" s="1784" t="s">
        <v>1070</v>
      </c>
      <c r="T1" t="s">
        <v>1071</v>
      </c>
      <c r="U1" t="s">
        <v>1072</v>
      </c>
      <c r="V1" t="s">
        <v>1073</v>
      </c>
      <c r="W1" t="s">
        <v>1074</v>
      </c>
      <c r="X1" t="s">
        <v>1075</v>
      </c>
      <c r="Y1" t="s">
        <v>1076</v>
      </c>
      <c r="Z1" t="s">
        <v>1077</v>
      </c>
      <c r="AA1" t="s">
        <v>1078</v>
      </c>
      <c r="AB1" t="s">
        <v>1079</v>
      </c>
      <c r="AC1" t="s">
        <v>1080</v>
      </c>
      <c r="AD1" t="s">
        <v>1081</v>
      </c>
      <c r="AE1" t="s">
        <v>1082</v>
      </c>
      <c r="AF1" t="s">
        <v>1083</v>
      </c>
      <c r="AG1" t="s">
        <v>1084</v>
      </c>
      <c r="AH1" t="s">
        <v>1085</v>
      </c>
      <c r="AI1" t="s">
        <v>1086</v>
      </c>
    </row>
    <row r="2" spans="1:35" x14ac:dyDescent="0.25">
      <c r="B2" t="s">
        <v>1087</v>
      </c>
      <c r="C2" t="s">
        <v>1087</v>
      </c>
      <c r="E2" s="1073" t="str">
        <f>'6D'!G7</f>
        <v>Select…</v>
      </c>
      <c r="F2" s="1786">
        <f>'6D'!H36</f>
        <v>0</v>
      </c>
      <c r="G2" s="1073">
        <f>'6D'!G12</f>
        <v>0</v>
      </c>
      <c r="H2" s="1073">
        <f>'6D'!G13</f>
        <v>0</v>
      </c>
      <c r="I2" s="1073">
        <f>'6D'!G14</f>
        <v>0</v>
      </c>
      <c r="J2" s="1073">
        <f>'6D'!G15</f>
        <v>0</v>
      </c>
      <c r="K2" s="1073">
        <f>'6D'!G16</f>
        <v>0</v>
      </c>
      <c r="L2" s="1073">
        <f>('6D'!G21)*100</f>
        <v>0</v>
      </c>
      <c r="M2">
        <f>('6D'!G25)*100</f>
        <v>0</v>
      </c>
      <c r="N2" s="1073">
        <f>'6D'!H13</f>
        <v>0</v>
      </c>
      <c r="O2" s="1073">
        <f>'6D'!H14</f>
        <v>0</v>
      </c>
      <c r="P2" s="1073">
        <f>'6D'!H15</f>
        <v>0</v>
      </c>
      <c r="Q2" s="1073">
        <f>'6D'!H116</f>
        <v>0</v>
      </c>
      <c r="R2" s="1073">
        <f>('6D'!H21)*100</f>
        <v>0</v>
      </c>
      <c r="S2" s="1073">
        <f>('6D'!H25)*100</f>
        <v>0</v>
      </c>
      <c r="T2" s="1073">
        <f>'6D'!H33</f>
        <v>0</v>
      </c>
      <c r="U2" s="1073">
        <f>'6D'!H35</f>
        <v>0</v>
      </c>
      <c r="V2">
        <f>'6D'!H41</f>
        <v>0</v>
      </c>
      <c r="W2" s="1073">
        <f>'6D'!H42</f>
        <v>0</v>
      </c>
      <c r="AG2" s="1785"/>
    </row>
  </sheetData>
  <sheetProtection algorithmName="SHA-512" hashValue="WK+e542Syx11pfZnfuqMQitUOFHN2aGFHFgzcsl4Lrd5J4B8rRfzMtC1rLSDf5RztI3CDsees8647W6cleHDOA==" saltValue="0PWr+F/9ge7komS8g9YgS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1:Y46"/>
  <sheetViews>
    <sheetView showGridLines="0" zoomScaleNormal="100" workbookViewId="0">
      <selection activeCell="X41" sqref="X40:X41"/>
    </sheetView>
  </sheetViews>
  <sheetFormatPr defaultColWidth="9.140625" defaultRowHeight="15" x14ac:dyDescent="0.25"/>
  <cols>
    <col min="1" max="1" width="2.85546875" style="296" customWidth="1"/>
    <col min="2" max="3" width="1.42578125" style="296" customWidth="1"/>
    <col min="4" max="4" width="11" style="296" customWidth="1"/>
    <col min="5" max="5" width="9.140625" style="296"/>
    <col min="6" max="6" width="4" style="296" customWidth="1"/>
    <col min="7" max="9" width="9.140625" style="296"/>
    <col min="10" max="10" width="4" style="296" customWidth="1"/>
    <col min="11" max="12" width="9.140625" style="296"/>
    <col min="13" max="13" width="4" style="296" bestFit="1" customWidth="1"/>
    <col min="14" max="14" width="6" style="296" customWidth="1"/>
    <col min="15" max="15" width="9.140625" style="296"/>
    <col min="16" max="16" width="1.42578125" style="296" customWidth="1"/>
    <col min="17" max="19" width="1.7109375" style="296" customWidth="1"/>
    <col min="20" max="24" width="9.140625" style="296"/>
    <col min="25" max="25" width="1.7109375" style="296" customWidth="1"/>
    <col min="26" max="16384" width="9.140625" style="296"/>
  </cols>
  <sheetData>
    <row r="1" spans="2:25" ht="15.75" thickBot="1" x14ac:dyDescent="0.3"/>
    <row r="2" spans="2:25" ht="7.5" customHeight="1" thickBot="1" x14ac:dyDescent="0.3">
      <c r="B2" s="278"/>
      <c r="C2" s="279"/>
      <c r="D2" s="279"/>
      <c r="E2" s="279"/>
      <c r="F2" s="279"/>
      <c r="G2" s="279"/>
      <c r="H2" s="279"/>
      <c r="I2" s="279"/>
      <c r="J2" s="279"/>
      <c r="K2" s="279"/>
      <c r="L2" s="279"/>
      <c r="M2" s="279"/>
      <c r="N2" s="279"/>
      <c r="O2" s="279"/>
      <c r="P2" s="279"/>
      <c r="Q2" s="297"/>
    </row>
    <row r="3" spans="2:25" ht="18.75" x14ac:dyDescent="0.3">
      <c r="B3" s="280"/>
      <c r="C3" s="1796" t="s">
        <v>607</v>
      </c>
      <c r="D3" s="1796"/>
      <c r="E3" s="1796"/>
      <c r="F3" s="1796"/>
      <c r="G3" s="1796"/>
      <c r="H3" s="1796"/>
      <c r="I3" s="1796"/>
      <c r="J3" s="1796"/>
      <c r="K3" s="1796"/>
      <c r="L3" s="1796"/>
      <c r="M3" s="1796"/>
      <c r="N3" s="1796"/>
      <c r="O3" s="1796"/>
      <c r="P3" s="1796"/>
      <c r="Q3" s="298"/>
      <c r="S3" s="1742"/>
      <c r="T3" s="1625" t="s">
        <v>995</v>
      </c>
      <c r="U3" s="1743"/>
      <c r="V3" s="1634"/>
      <c r="W3" s="1634"/>
      <c r="X3" s="1634"/>
      <c r="Y3" s="1744"/>
    </row>
    <row r="4" spans="2:25" ht="7.5" customHeight="1" x14ac:dyDescent="0.25">
      <c r="B4" s="280"/>
      <c r="C4" s="110"/>
      <c r="D4" s="110"/>
      <c r="E4" s="110"/>
      <c r="F4" s="110"/>
      <c r="G4" s="110"/>
      <c r="H4" s="110"/>
      <c r="I4" s="110"/>
      <c r="J4" s="110"/>
      <c r="K4" s="110"/>
      <c r="L4" s="110"/>
      <c r="M4" s="110"/>
      <c r="N4" s="110"/>
      <c r="O4" s="110"/>
      <c r="P4" s="110"/>
      <c r="Q4" s="298"/>
      <c r="S4" s="1120"/>
      <c r="Y4" s="1363"/>
    </row>
    <row r="5" spans="2:25" ht="18.75" customHeight="1" x14ac:dyDescent="0.3">
      <c r="B5" s="280"/>
      <c r="C5" s="124" t="s">
        <v>0</v>
      </c>
      <c r="D5" s="16"/>
      <c r="E5" s="110"/>
      <c r="F5" s="110"/>
      <c r="G5" s="1806"/>
      <c r="H5" s="1806"/>
      <c r="I5" s="1806"/>
      <c r="J5" s="1806"/>
      <c r="K5" s="1806"/>
      <c r="L5" s="1806"/>
      <c r="M5" s="1806"/>
      <c r="N5" s="1806"/>
      <c r="O5" s="1806"/>
      <c r="P5" s="110"/>
      <c r="Q5" s="298"/>
      <c r="S5" s="1555"/>
      <c r="T5" s="1805" t="str">
        <f>IF(F43&gt;1,Messages!B10,"")</f>
        <v/>
      </c>
      <c r="U5" s="1805"/>
      <c r="V5" s="1805"/>
      <c r="W5" s="1805"/>
      <c r="X5" s="1805"/>
      <c r="Y5" s="1556"/>
    </row>
    <row r="6" spans="2:25" ht="3.75" customHeight="1" x14ac:dyDescent="0.25">
      <c r="B6" s="280"/>
      <c r="C6" s="111"/>
      <c r="D6" s="110"/>
      <c r="E6" s="110"/>
      <c r="F6" s="110"/>
      <c r="G6" s="281"/>
      <c r="H6" s="281"/>
      <c r="I6" s="281"/>
      <c r="J6" s="281"/>
      <c r="K6" s="281"/>
      <c r="L6" s="281"/>
      <c r="M6" s="281"/>
      <c r="N6" s="281"/>
      <c r="O6" s="281"/>
      <c r="P6" s="110"/>
      <c r="Q6" s="298"/>
      <c r="S6" s="1555"/>
      <c r="T6" s="1805"/>
      <c r="U6" s="1805"/>
      <c r="V6" s="1805"/>
      <c r="W6" s="1805"/>
      <c r="X6" s="1805"/>
      <c r="Y6" s="1556"/>
    </row>
    <row r="7" spans="2:25" x14ac:dyDescent="0.25">
      <c r="B7" s="280"/>
      <c r="C7" s="124" t="s">
        <v>1041</v>
      </c>
      <c r="D7" s="110"/>
      <c r="E7" s="110"/>
      <c r="F7" s="110"/>
      <c r="G7" s="281"/>
      <c r="H7" s="281"/>
      <c r="I7" s="281"/>
      <c r="J7" s="281"/>
      <c r="K7" s="281"/>
      <c r="L7" s="281"/>
      <c r="M7" s="281"/>
      <c r="N7" s="281"/>
      <c r="O7" s="281"/>
      <c r="P7" s="110"/>
      <c r="Q7" s="298"/>
      <c r="S7" s="1555"/>
      <c r="T7" s="1805"/>
      <c r="U7" s="1805"/>
      <c r="V7" s="1805"/>
      <c r="W7" s="1805"/>
      <c r="X7" s="1805"/>
      <c r="Y7" s="1556"/>
    </row>
    <row r="8" spans="2:25" x14ac:dyDescent="0.25">
      <c r="B8" s="280"/>
      <c r="C8" s="282" t="s">
        <v>1042</v>
      </c>
      <c r="D8" s="110"/>
      <c r="E8" s="110"/>
      <c r="F8" s="110"/>
      <c r="G8" s="1807"/>
      <c r="H8" s="1807"/>
      <c r="I8" s="1807"/>
      <c r="J8" s="1807"/>
      <c r="K8" s="1807"/>
      <c r="L8" s="1807"/>
      <c r="M8" s="1807"/>
      <c r="N8" s="1807"/>
      <c r="O8" s="1807"/>
      <c r="P8" s="110"/>
      <c r="Q8" s="298"/>
      <c r="S8" s="1555"/>
      <c r="T8" s="1805"/>
      <c r="U8" s="1805"/>
      <c r="V8" s="1805"/>
      <c r="W8" s="1805"/>
      <c r="X8" s="1805"/>
      <c r="Y8" s="1556"/>
    </row>
    <row r="9" spans="2:25" ht="3.75" customHeight="1" x14ac:dyDescent="0.25">
      <c r="B9" s="280"/>
      <c r="C9" s="282"/>
      <c r="D9" s="110"/>
      <c r="E9" s="110"/>
      <c r="F9" s="110"/>
      <c r="G9" s="281"/>
      <c r="H9" s="281"/>
      <c r="I9" s="281"/>
      <c r="J9" s="281"/>
      <c r="K9" s="281"/>
      <c r="L9" s="281"/>
      <c r="M9" s="281"/>
      <c r="N9" s="281"/>
      <c r="O9" s="281"/>
      <c r="P9" s="110"/>
      <c r="Q9" s="298"/>
      <c r="S9" s="1555"/>
      <c r="T9" s="1805"/>
      <c r="U9" s="1805"/>
      <c r="V9" s="1805"/>
      <c r="W9" s="1805"/>
      <c r="X9" s="1805"/>
      <c r="Y9" s="1556"/>
    </row>
    <row r="10" spans="2:25" x14ac:dyDescent="0.25">
      <c r="B10" s="280"/>
      <c r="C10" s="282" t="s">
        <v>1</v>
      </c>
      <c r="D10" s="110"/>
      <c r="E10" s="110"/>
      <c r="F10" s="110"/>
      <c r="G10" s="1802"/>
      <c r="H10" s="1802"/>
      <c r="I10" s="1802"/>
      <c r="J10" s="1802"/>
      <c r="K10" s="1802"/>
      <c r="L10" s="1802"/>
      <c r="M10" s="1802"/>
      <c r="N10" s="1802"/>
      <c r="O10" s="1802"/>
      <c r="P10" s="110"/>
      <c r="Q10" s="298"/>
      <c r="S10" s="1555"/>
      <c r="T10" s="1805"/>
      <c r="U10" s="1805"/>
      <c r="V10" s="1805"/>
      <c r="W10" s="1805"/>
      <c r="X10" s="1805"/>
      <c r="Y10" s="1556"/>
    </row>
    <row r="11" spans="2:25" ht="3.75" customHeight="1" thickBot="1" x14ac:dyDescent="0.3">
      <c r="B11" s="280"/>
      <c r="C11" s="110"/>
      <c r="D11" s="110"/>
      <c r="E11" s="110"/>
      <c r="F11" s="110"/>
      <c r="G11" s="281"/>
      <c r="H11" s="281"/>
      <c r="I11" s="281"/>
      <c r="J11" s="281"/>
      <c r="K11" s="281"/>
      <c r="L11" s="281"/>
      <c r="M11" s="281"/>
      <c r="N11" s="281"/>
      <c r="O11" s="281"/>
      <c r="P11" s="110"/>
      <c r="Q11" s="298"/>
      <c r="S11" s="1557"/>
      <c r="T11" s="1558"/>
      <c r="U11" s="1558"/>
      <c r="V11" s="1558"/>
      <c r="W11" s="1558"/>
      <c r="X11" s="1558"/>
      <c r="Y11" s="1635"/>
    </row>
    <row r="12" spans="2:25" x14ac:dyDescent="0.25">
      <c r="B12" s="280"/>
      <c r="C12" s="282" t="s">
        <v>2</v>
      </c>
      <c r="D12" s="110"/>
      <c r="E12" s="110"/>
      <c r="F12" s="110"/>
      <c r="G12" s="1802"/>
      <c r="H12" s="1802"/>
      <c r="I12" s="283" t="s">
        <v>3</v>
      </c>
      <c r="J12" s="1803"/>
      <c r="K12" s="1803"/>
      <c r="L12" s="1803"/>
      <c r="M12" s="1803"/>
      <c r="N12" s="1803"/>
      <c r="O12" s="1803"/>
      <c r="P12" s="110"/>
      <c r="Q12" s="298"/>
    </row>
    <row r="13" spans="2:25" ht="3.75" customHeight="1" x14ac:dyDescent="0.25">
      <c r="B13" s="280"/>
      <c r="C13" s="282"/>
      <c r="D13" s="110"/>
      <c r="E13" s="110"/>
      <c r="F13" s="110"/>
      <c r="G13" s="281"/>
      <c r="H13" s="281"/>
      <c r="I13" s="281"/>
      <c r="J13" s="281"/>
      <c r="K13" s="281"/>
      <c r="L13" s="281"/>
      <c r="M13" s="281"/>
      <c r="N13" s="281"/>
      <c r="O13" s="281"/>
      <c r="P13" s="110"/>
      <c r="Q13" s="298"/>
    </row>
    <row r="14" spans="2:25" ht="3.75" customHeight="1" x14ac:dyDescent="0.25">
      <c r="B14" s="280"/>
      <c r="C14" s="282"/>
      <c r="D14" s="110"/>
      <c r="E14" s="110"/>
      <c r="F14" s="110"/>
      <c r="G14" s="281"/>
      <c r="H14" s="281"/>
      <c r="I14" s="281"/>
      <c r="J14" s="281"/>
      <c r="K14" s="281"/>
      <c r="L14" s="281"/>
      <c r="M14" s="281"/>
      <c r="N14" s="281"/>
      <c r="O14" s="281"/>
      <c r="P14" s="110"/>
      <c r="Q14" s="298"/>
    </row>
    <row r="15" spans="2:25" x14ac:dyDescent="0.25">
      <c r="B15" s="280"/>
      <c r="C15" s="124" t="s">
        <v>4</v>
      </c>
      <c r="D15" s="110"/>
      <c r="E15" s="110"/>
      <c r="F15" s="110"/>
      <c r="G15" s="281"/>
      <c r="H15" s="281"/>
      <c r="I15" s="281"/>
      <c r="J15" s="281"/>
      <c r="K15" s="281"/>
      <c r="L15" s="281"/>
      <c r="M15" s="281"/>
      <c r="N15" s="281"/>
      <c r="O15" s="281"/>
      <c r="P15" s="110"/>
      <c r="Q15" s="298"/>
    </row>
    <row r="16" spans="2:25" x14ac:dyDescent="0.25">
      <c r="B16" s="280"/>
      <c r="C16" s="282" t="s">
        <v>5</v>
      </c>
      <c r="D16" s="110"/>
      <c r="E16" s="110"/>
      <c r="F16" s="110"/>
      <c r="G16" s="1807"/>
      <c r="H16" s="1807"/>
      <c r="I16" s="1807"/>
      <c r="J16" s="1807"/>
      <c r="K16" s="1807"/>
      <c r="L16" s="1807"/>
      <c r="M16" s="1807"/>
      <c r="N16" s="1807"/>
      <c r="O16" s="1807"/>
      <c r="P16" s="110"/>
      <c r="Q16" s="298"/>
    </row>
    <row r="17" spans="2:17" ht="3.75" customHeight="1" x14ac:dyDescent="0.25">
      <c r="B17" s="280"/>
      <c r="C17" s="282"/>
      <c r="D17" s="110"/>
      <c r="E17" s="110"/>
      <c r="F17" s="110"/>
      <c r="G17" s="285"/>
      <c r="H17" s="285"/>
      <c r="I17" s="281"/>
      <c r="J17" s="285"/>
      <c r="K17" s="281"/>
      <c r="L17" s="281"/>
      <c r="M17" s="281"/>
      <c r="N17" s="281"/>
      <c r="O17" s="281"/>
      <c r="P17" s="110"/>
      <c r="Q17" s="298"/>
    </row>
    <row r="18" spans="2:17" x14ac:dyDescent="0.25">
      <c r="B18" s="280"/>
      <c r="C18" s="282" t="s">
        <v>6</v>
      </c>
      <c r="D18" s="110"/>
      <c r="E18" s="110"/>
      <c r="F18" s="110"/>
      <c r="G18" s="1802"/>
      <c r="H18" s="1802"/>
      <c r="I18" s="1802"/>
      <c r="J18" s="1802"/>
      <c r="K18" s="1802"/>
      <c r="L18" s="1802"/>
      <c r="M18" s="1802"/>
      <c r="N18" s="1802"/>
      <c r="O18" s="1802"/>
      <c r="P18" s="110"/>
      <c r="Q18" s="298"/>
    </row>
    <row r="19" spans="2:17" ht="3.75" customHeight="1" x14ac:dyDescent="0.25">
      <c r="B19" s="280"/>
      <c r="C19" s="110"/>
      <c r="D19" s="110"/>
      <c r="E19" s="110"/>
      <c r="F19" s="110"/>
      <c r="G19" s="285"/>
      <c r="H19" s="285"/>
      <c r="I19" s="281"/>
      <c r="J19" s="285"/>
      <c r="K19" s="281"/>
      <c r="L19" s="281"/>
      <c r="M19" s="281"/>
      <c r="N19" s="281"/>
      <c r="O19" s="281"/>
      <c r="P19" s="110"/>
      <c r="Q19" s="298"/>
    </row>
    <row r="20" spans="2:17" x14ac:dyDescent="0.25">
      <c r="B20" s="280"/>
      <c r="C20" s="282" t="s">
        <v>2</v>
      </c>
      <c r="D20" s="110"/>
      <c r="E20" s="110"/>
      <c r="F20" s="110"/>
      <c r="G20" s="1802"/>
      <c r="H20" s="1802"/>
      <c r="I20" s="283" t="s">
        <v>3</v>
      </c>
      <c r="J20" s="1803"/>
      <c r="K20" s="1803"/>
      <c r="L20" s="1803"/>
      <c r="M20" s="1803"/>
      <c r="N20" s="1803"/>
      <c r="O20" s="1803"/>
      <c r="P20" s="110"/>
      <c r="Q20" s="298"/>
    </row>
    <row r="21" spans="2:17" ht="3.75" customHeight="1" x14ac:dyDescent="0.25">
      <c r="B21" s="280"/>
      <c r="C21" s="282"/>
      <c r="D21" s="110"/>
      <c r="E21" s="110"/>
      <c r="F21" s="110"/>
      <c r="G21" s="281"/>
      <c r="H21" s="281"/>
      <c r="I21" s="281"/>
      <c r="J21" s="281"/>
      <c r="K21" s="281"/>
      <c r="L21" s="281"/>
      <c r="M21" s="281"/>
      <c r="N21" s="281"/>
      <c r="O21" s="281"/>
      <c r="P21" s="110"/>
      <c r="Q21" s="298"/>
    </row>
    <row r="22" spans="2:17" x14ac:dyDescent="0.25">
      <c r="B22" s="280"/>
      <c r="C22" s="110"/>
      <c r="D22" s="110" t="s">
        <v>7</v>
      </c>
      <c r="E22" s="110"/>
      <c r="F22" s="110"/>
      <c r="G22" s="110"/>
      <c r="H22" s="110"/>
      <c r="I22" s="110"/>
      <c r="J22" s="110"/>
      <c r="K22" s="110"/>
      <c r="L22" s="294" t="s">
        <v>479</v>
      </c>
      <c r="M22"/>
      <c r="N22" s="110"/>
      <c r="O22" s="110"/>
      <c r="P22" s="110"/>
      <c r="Q22" s="298"/>
    </row>
    <row r="23" spans="2:17" ht="7.5" customHeight="1" x14ac:dyDescent="0.25">
      <c r="B23" s="280"/>
      <c r="C23" s="110"/>
      <c r="D23" s="110"/>
      <c r="E23" s="110"/>
      <c r="F23" s="110"/>
      <c r="G23" s="110"/>
      <c r="H23" s="110"/>
      <c r="I23" s="110"/>
      <c r="J23" s="110"/>
      <c r="K23" s="110"/>
      <c r="L23" s="286"/>
      <c r="M23" s="110"/>
      <c r="N23" s="286"/>
      <c r="O23" s="110"/>
      <c r="P23" s="110"/>
      <c r="Q23" s="298"/>
    </row>
    <row r="24" spans="2:17" ht="15.75" thickBot="1" x14ac:dyDescent="0.3">
      <c r="B24" s="280"/>
      <c r="C24" s="287" t="s">
        <v>8</v>
      </c>
      <c r="D24" s="288"/>
      <c r="E24" s="288"/>
      <c r="F24" s="288"/>
      <c r="G24" s="288"/>
      <c r="H24" s="288"/>
      <c r="I24" s="288"/>
      <c r="J24" s="288"/>
      <c r="K24" s="288"/>
      <c r="L24" s="288"/>
      <c r="M24" s="288"/>
      <c r="N24" s="288"/>
      <c r="O24" s="288"/>
      <c r="P24" s="110"/>
      <c r="Q24" s="298"/>
    </row>
    <row r="25" spans="2:17" ht="3.75" customHeight="1" x14ac:dyDescent="0.25">
      <c r="B25" s="280"/>
      <c r="C25" s="289"/>
      <c r="D25" s="282"/>
      <c r="E25" s="110"/>
      <c r="F25" s="110"/>
      <c r="G25" s="281"/>
      <c r="H25" s="281"/>
      <c r="I25" s="281"/>
      <c r="J25" s="281"/>
      <c r="K25" s="281"/>
      <c r="L25" s="281"/>
      <c r="M25" s="281"/>
      <c r="N25" s="281"/>
      <c r="O25" s="281"/>
      <c r="P25" s="110"/>
      <c r="Q25" s="298"/>
    </row>
    <row r="26" spans="2:17" x14ac:dyDescent="0.25">
      <c r="B26" s="280"/>
      <c r="C26" s="289"/>
      <c r="D26" s="1797" t="s">
        <v>9</v>
      </c>
      <c r="E26" s="1797"/>
      <c r="F26" s="110"/>
      <c r="G26" s="1802"/>
      <c r="H26" s="1802"/>
      <c r="I26" s="1802"/>
      <c r="J26" s="1802"/>
      <c r="K26" s="1802"/>
      <c r="L26" s="1802"/>
      <c r="M26" s="1802"/>
      <c r="N26" s="1802"/>
      <c r="O26" s="1802"/>
      <c r="P26" s="110"/>
      <c r="Q26" s="298"/>
    </row>
    <row r="27" spans="2:17" ht="3.75" customHeight="1" x14ac:dyDescent="0.25">
      <c r="B27" s="280"/>
      <c r="C27" s="282"/>
      <c r="D27" s="110"/>
      <c r="E27" s="110"/>
      <c r="F27" s="110"/>
      <c r="G27" s="285"/>
      <c r="H27" s="285"/>
      <c r="I27" s="285"/>
      <c r="J27" s="285"/>
      <c r="K27" s="285"/>
      <c r="L27" s="285"/>
      <c r="M27" s="285"/>
      <c r="N27" s="285"/>
      <c r="O27" s="285"/>
      <c r="P27" s="110"/>
      <c r="Q27" s="298"/>
    </row>
    <row r="28" spans="2:17" x14ac:dyDescent="0.25">
      <c r="B28" s="280"/>
      <c r="C28" s="282"/>
      <c r="D28" s="110" t="s">
        <v>10</v>
      </c>
      <c r="E28" s="110"/>
      <c r="F28" s="110"/>
      <c r="G28" s="1803"/>
      <c r="H28" s="1803"/>
      <c r="I28" s="283" t="s">
        <v>11</v>
      </c>
      <c r="J28" s="1802"/>
      <c r="K28" s="1802"/>
      <c r="L28" s="283" t="s">
        <v>12</v>
      </c>
      <c r="M28" s="1802"/>
      <c r="N28" s="1802"/>
      <c r="O28" s="1802"/>
      <c r="P28" s="110"/>
      <c r="Q28" s="298"/>
    </row>
    <row r="29" spans="2:17" ht="3.75" customHeight="1" x14ac:dyDescent="0.25">
      <c r="B29" s="280"/>
      <c r="C29" s="289"/>
      <c r="D29" s="110"/>
      <c r="E29" s="110"/>
      <c r="F29" s="110"/>
      <c r="G29" s="281"/>
      <c r="H29" s="281"/>
      <c r="I29" s="281"/>
      <c r="J29" s="281"/>
      <c r="K29" s="281"/>
      <c r="L29" s="281"/>
      <c r="M29" s="281"/>
      <c r="N29" s="281"/>
      <c r="O29" s="281"/>
      <c r="P29" s="110"/>
      <c r="Q29" s="298"/>
    </row>
    <row r="30" spans="2:17" x14ac:dyDescent="0.25">
      <c r="B30" s="280"/>
      <c r="C30" s="289"/>
      <c r="D30" s="110" t="s">
        <v>13</v>
      </c>
      <c r="E30" s="110"/>
      <c r="F30" s="110"/>
      <c r="G30" s="1802"/>
      <c r="H30" s="1802"/>
      <c r="I30" s="110"/>
      <c r="J30" s="110"/>
      <c r="K30" s="283" t="s">
        <v>14</v>
      </c>
      <c r="L30" s="1802"/>
      <c r="M30" s="1802"/>
      <c r="N30" s="1802"/>
      <c r="O30" s="1802"/>
      <c r="P30" s="110"/>
      <c r="Q30" s="298"/>
    </row>
    <row r="31" spans="2:17" ht="3.75" customHeight="1" x14ac:dyDescent="0.25">
      <c r="B31" s="280"/>
      <c r="C31" s="289"/>
      <c r="D31" s="110"/>
      <c r="E31" s="110"/>
      <c r="F31" s="110"/>
      <c r="G31" s="281"/>
      <c r="H31" s="281"/>
      <c r="I31" s="281"/>
      <c r="J31" s="281"/>
      <c r="K31" s="281"/>
      <c r="L31" s="281"/>
      <c r="M31" s="281"/>
      <c r="N31" s="281"/>
      <c r="O31" s="281"/>
      <c r="P31" s="110"/>
      <c r="Q31" s="298"/>
    </row>
    <row r="32" spans="2:17" x14ac:dyDescent="0.25">
      <c r="B32" s="280"/>
      <c r="C32" s="289"/>
      <c r="D32" s="110" t="s">
        <v>15</v>
      </c>
      <c r="E32" s="110"/>
      <c r="F32" s="110"/>
      <c r="G32" s="1165"/>
      <c r="H32" s="283" t="s">
        <v>16</v>
      </c>
      <c r="I32" s="1166"/>
      <c r="J32" s="110"/>
      <c r="K32" s="283" t="s">
        <v>17</v>
      </c>
      <c r="L32" s="1804"/>
      <c r="M32" s="1802"/>
      <c r="N32" s="1802"/>
      <c r="O32" s="1802"/>
      <c r="P32" s="110"/>
      <c r="Q32" s="298"/>
    </row>
    <row r="33" spans="2:24" ht="3.75" customHeight="1" x14ac:dyDescent="0.25">
      <c r="B33" s="280"/>
      <c r="C33" s="111"/>
      <c r="D33" s="110"/>
      <c r="E33" s="110"/>
      <c r="F33" s="110"/>
      <c r="G33" s="281"/>
      <c r="H33" s="281"/>
      <c r="I33" s="281"/>
      <c r="J33" s="281"/>
      <c r="K33" s="281"/>
      <c r="L33" s="281"/>
      <c r="M33" s="281"/>
      <c r="N33" s="281"/>
      <c r="O33" s="281"/>
      <c r="P33" s="110"/>
      <c r="Q33" s="298"/>
    </row>
    <row r="34" spans="2:24" x14ac:dyDescent="0.25">
      <c r="B34" s="280"/>
      <c r="C34" s="289"/>
      <c r="D34" s="110" t="s">
        <v>18</v>
      </c>
      <c r="E34" s="110"/>
      <c r="F34" s="110"/>
      <c r="G34" s="1802"/>
      <c r="H34" s="1802"/>
      <c r="I34" s="1802"/>
      <c r="J34" s="1802"/>
      <c r="K34" s="1802"/>
      <c r="L34" s="1802"/>
      <c r="M34" s="1802"/>
      <c r="N34" s="1802"/>
      <c r="O34" s="1802"/>
      <c r="P34" s="110"/>
      <c r="Q34" s="298"/>
    </row>
    <row r="35" spans="2:24" ht="7.5" customHeight="1" x14ac:dyDescent="0.25">
      <c r="B35" s="280"/>
      <c r="C35" s="111"/>
      <c r="D35" s="110"/>
      <c r="E35" s="110"/>
      <c r="F35" s="110"/>
      <c r="G35" s="281"/>
      <c r="H35" s="281"/>
      <c r="I35" s="281"/>
      <c r="J35" s="281"/>
      <c r="K35" s="281"/>
      <c r="L35" s="281"/>
      <c r="M35" s="281"/>
      <c r="N35" s="281"/>
      <c r="O35" s="281"/>
      <c r="P35" s="110"/>
      <c r="Q35" s="298"/>
    </row>
    <row r="36" spans="2:24" ht="15.75" thickBot="1" x14ac:dyDescent="0.3">
      <c r="B36" s="280"/>
      <c r="C36" s="287" t="s">
        <v>444</v>
      </c>
      <c r="D36" s="288"/>
      <c r="E36" s="288"/>
      <c r="F36" s="288"/>
      <c r="G36" s="288"/>
      <c r="H36" s="288"/>
      <c r="I36" s="288"/>
      <c r="J36" s="288"/>
      <c r="K36" s="288"/>
      <c r="L36" s="288"/>
      <c r="M36" s="288"/>
      <c r="N36" s="288"/>
      <c r="O36" s="288"/>
      <c r="P36" s="110"/>
      <c r="Q36" s="298"/>
    </row>
    <row r="37" spans="2:24" ht="3.75" customHeight="1" x14ac:dyDescent="0.25">
      <c r="B37" s="280"/>
      <c r="C37" s="110"/>
      <c r="D37" s="110"/>
      <c r="E37" s="110"/>
      <c r="F37" s="110"/>
      <c r="G37" s="110"/>
      <c r="H37" s="110"/>
      <c r="I37" s="110"/>
      <c r="J37" s="110"/>
      <c r="K37" s="110"/>
      <c r="L37" s="110"/>
      <c r="M37" s="110"/>
      <c r="N37" s="110"/>
      <c r="O37" s="110"/>
      <c r="P37" s="110"/>
      <c r="Q37" s="298"/>
    </row>
    <row r="38" spans="2:24" x14ac:dyDescent="0.25">
      <c r="B38" s="280"/>
      <c r="C38" s="110"/>
      <c r="D38" s="110"/>
      <c r="E38" s="293" t="s">
        <v>19</v>
      </c>
      <c r="F38" s="295"/>
      <c r="G38"/>
      <c r="H38" s="110"/>
      <c r="I38" s="293" t="s">
        <v>21</v>
      </c>
      <c r="J38" s="295"/>
      <c r="K38" s="110"/>
      <c r="L38" s="1164" t="s">
        <v>23</v>
      </c>
      <c r="M38" s="295"/>
      <c r="O38" s="110"/>
      <c r="P38" s="110"/>
      <c r="Q38" s="298"/>
    </row>
    <row r="39" spans="2:24" ht="3.75" customHeight="1" x14ac:dyDescent="0.25">
      <c r="B39" s="280"/>
      <c r="C39" s="110"/>
      <c r="D39" s="110"/>
      <c r="E39" s="293"/>
      <c r="F39" s="290"/>
      <c r="G39" s="1798"/>
      <c r="H39" s="1798"/>
      <c r="I39" s="1798"/>
      <c r="J39" s="1487"/>
      <c r="K39" s="290"/>
      <c r="L39"/>
      <c r="M39"/>
      <c r="N39"/>
      <c r="O39" s="110"/>
      <c r="P39" s="110"/>
      <c r="Q39" s="298"/>
    </row>
    <row r="40" spans="2:24" x14ac:dyDescent="0.25">
      <c r="B40" s="280"/>
      <c r="C40" s="110"/>
      <c r="D40" s="110"/>
      <c r="E40" s="293" t="s">
        <v>20</v>
      </c>
      <c r="F40" s="295"/>
      <c r="G40" s="1800" t="s">
        <v>22</v>
      </c>
      <c r="H40" s="1798"/>
      <c r="I40" s="1801"/>
      <c r="J40" s="295"/>
      <c r="K40" s="286"/>
      <c r="L40"/>
      <c r="M40"/>
      <c r="N40"/>
      <c r="O40" s="110"/>
      <c r="P40" s="110"/>
      <c r="Q40" s="298"/>
    </row>
    <row r="41" spans="2:24" ht="7.5" customHeight="1" x14ac:dyDescent="0.25">
      <c r="B41" s="280"/>
      <c r="C41" s="110"/>
      <c r="D41" s="284"/>
      <c r="E41" s="1489"/>
      <c r="F41" s="1488"/>
      <c r="G41" s="1799"/>
      <c r="H41" s="1799"/>
      <c r="I41" s="1799"/>
      <c r="J41" s="1488"/>
      <c r="K41" s="1488"/>
      <c r="L41" s="284"/>
      <c r="M41" s="284"/>
      <c r="N41" s="284"/>
      <c r="O41" s="284"/>
      <c r="P41" s="110"/>
      <c r="Q41" s="298"/>
    </row>
    <row r="42" spans="2:24" ht="7.5" customHeight="1" thickBot="1" x14ac:dyDescent="0.3">
      <c r="B42" s="280"/>
      <c r="C42" s="110"/>
      <c r="D42" s="110"/>
      <c r="E42" s="290"/>
      <c r="F42" s="290"/>
      <c r="G42" s="290"/>
      <c r="H42" s="290"/>
      <c r="I42" s="290"/>
      <c r="J42" s="290"/>
      <c r="K42" s="290"/>
      <c r="L42" s="110"/>
      <c r="M42" s="110"/>
      <c r="N42" s="110"/>
      <c r="O42" s="110"/>
      <c r="P42" s="110"/>
      <c r="Q42" s="298"/>
    </row>
    <row r="43" spans="2:24" ht="15" customHeight="1" thickTop="1" thickBot="1" x14ac:dyDescent="0.3">
      <c r="B43" s="280"/>
      <c r="C43" s="110"/>
      <c r="D43" s="124" t="s">
        <v>1051</v>
      </c>
      <c r="E43" s="292"/>
      <c r="F43" s="1780"/>
      <c r="G43"/>
      <c r="H43"/>
      <c r="I43"/>
      <c r="J43"/>
      <c r="K43"/>
      <c r="L43"/>
      <c r="M43"/>
      <c r="N43"/>
      <c r="O43" s="1782"/>
      <c r="P43" s="110"/>
      <c r="Q43" s="298"/>
      <c r="S43"/>
      <c r="T43"/>
      <c r="U43"/>
      <c r="V43"/>
      <c r="W43"/>
      <c r="X43"/>
    </row>
    <row r="44" spans="2:24" ht="7.5" customHeight="1" thickTop="1" thickBot="1" x14ac:dyDescent="0.3">
      <c r="B44" s="280"/>
      <c r="C44" s="110"/>
      <c r="D44" s="292"/>
      <c r="E44" s="292"/>
      <c r="F44" s="292"/>
      <c r="G44" s="292"/>
      <c r="H44"/>
      <c r="I44"/>
      <c r="J44"/>
      <c r="K44"/>
      <c r="L44"/>
      <c r="M44"/>
      <c r="N44"/>
      <c r="O44" s="1782"/>
      <c r="P44" s="110"/>
      <c r="Q44" s="298"/>
      <c r="S44"/>
      <c r="T44"/>
      <c r="U44"/>
      <c r="V44"/>
      <c r="W44"/>
      <c r="X44"/>
    </row>
    <row r="45" spans="2:24" ht="15" customHeight="1" thickBot="1" x14ac:dyDescent="0.3">
      <c r="B45" s="280"/>
      <c r="C45" s="110"/>
      <c r="D45" s="124" t="s">
        <v>25</v>
      </c>
      <c r="E45" s="110"/>
      <c r="F45" s="1781"/>
      <c r="G45" s="110"/>
      <c r="H45"/>
      <c r="I45"/>
      <c r="J45"/>
      <c r="K45"/>
      <c r="L45"/>
      <c r="M45"/>
      <c r="N45"/>
      <c r="O45" s="1782"/>
      <c r="P45" s="110"/>
      <c r="Q45" s="298"/>
      <c r="S45"/>
      <c r="T45"/>
      <c r="U45"/>
      <c r="V45"/>
      <c r="W45"/>
      <c r="X45"/>
    </row>
    <row r="46" spans="2:24" ht="15.75" thickBot="1" x14ac:dyDescent="0.3">
      <c r="B46" s="432"/>
      <c r="C46" s="269"/>
      <c r="D46" s="269"/>
      <c r="E46" s="269"/>
      <c r="F46" s="269"/>
      <c r="G46" s="269"/>
      <c r="H46" s="269"/>
      <c r="I46" s="269"/>
      <c r="J46" s="269"/>
      <c r="K46" s="1783"/>
      <c r="L46" s="269"/>
      <c r="M46" s="269"/>
      <c r="N46" s="269"/>
      <c r="O46" s="269"/>
      <c r="P46" s="269"/>
      <c r="Q46" s="433"/>
    </row>
  </sheetData>
  <sheetProtection algorithmName="SHA-512" hashValue="hBQ1gBmSdmLvYQHN85rjm94XGcay/DhG/vrvn0uHE763ZbXxOE38RpfWtd7IjfjCtQKRBdKEYRxbsYz5cK9v9Q==" saltValue="AGyiY3aHJdq+uS0jo/GlZw==" spinCount="100000" sheet="1" formatCells="0" formatColumns="0" formatRows="0"/>
  <mergeCells count="23">
    <mergeCell ref="T5:X10"/>
    <mergeCell ref="G34:O34"/>
    <mergeCell ref="G5:O5"/>
    <mergeCell ref="G8:O8"/>
    <mergeCell ref="G10:O10"/>
    <mergeCell ref="G16:O16"/>
    <mergeCell ref="G18:O18"/>
    <mergeCell ref="G12:H12"/>
    <mergeCell ref="J12:O12"/>
    <mergeCell ref="G20:H20"/>
    <mergeCell ref="J20:O20"/>
    <mergeCell ref="G26:O26"/>
    <mergeCell ref="C3:P3"/>
    <mergeCell ref="D26:E26"/>
    <mergeCell ref="G39:I39"/>
    <mergeCell ref="G41:I41"/>
    <mergeCell ref="G40:I40"/>
    <mergeCell ref="G30:H30"/>
    <mergeCell ref="L30:O30"/>
    <mergeCell ref="G28:H28"/>
    <mergeCell ref="J28:K28"/>
    <mergeCell ref="M28:O28"/>
    <mergeCell ref="L32:O32"/>
  </mergeCells>
  <conditionalFormatting sqref="F38 J38 M38 F40 J40">
    <cfRule type="cellIs" dxfId="71" priority="3" operator="equal">
      <formula>"X"</formula>
    </cfRule>
  </conditionalFormatting>
  <conditionalFormatting sqref="T5">
    <cfRule type="containsText" dxfId="70" priority="2" operator="containsText" text="projects">
      <formula>NOT(ISERROR(SEARCH("projects",T5)))</formula>
    </cfRule>
  </conditionalFormatting>
  <dataValidations count="2">
    <dataValidation type="list" allowBlank="1" showInputMessage="1" showErrorMessage="1" sqref="L22" xr:uid="{00000000-0002-0000-0800-000000000000}">
      <formula1>Yes_or_No</formula1>
    </dataValidation>
    <dataValidation type="list" allowBlank="1" showInputMessage="1" showErrorMessage="1" sqref="F38 F40 J38 M38 J40" xr:uid="{00000000-0002-0000-0800-000001000000}">
      <formula1>Enable</formula1>
    </dataValidation>
  </dataValidations>
  <pageMargins left="0.7" right="0.7" top="0.75" bottom="0.75" header="0.3" footer="0.3"/>
  <pageSetup scale="91" orientation="portrait" r:id="rId1"/>
  <headerFooter>
    <oddFooter>&amp;LForm 1
Project Summary&amp;CCFA Forms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
  <sheetViews>
    <sheetView showGridLines="0" zoomScaleNormal="100" workbookViewId="0">
      <selection activeCell="O33" sqref="O33"/>
    </sheetView>
  </sheetViews>
  <sheetFormatPr defaultRowHeight="15" x14ac:dyDescent="0.25"/>
  <sheetData/>
  <sheetProtection algorithmName="SHA-512" hashValue="X/V7O1xW3oBSriE42jNP+U7SgrDseWeDTqDWgcVQVR+uZ+3G61KBvfCWcWY5Qgiq7NNlqypRaz0Sc0LFIHEo7w==" saltValue="zcOOL/f4Xa/nIPrBPRF0zw==" spinCount="100000" sheet="1" objects="1" scenarios="1"/>
  <pageMargins left="0.25" right="0.25" top="0.75" bottom="0.75" header="0.3" footer="0.3"/>
  <pageSetup scale="9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AD52"/>
  <sheetViews>
    <sheetView showGridLines="0" zoomScaleNormal="100" workbookViewId="0">
      <selection activeCell="F56" sqref="F56"/>
    </sheetView>
  </sheetViews>
  <sheetFormatPr defaultColWidth="9.140625" defaultRowHeight="15" x14ac:dyDescent="0.25"/>
  <cols>
    <col min="1" max="2" width="1.7109375" style="296" customWidth="1"/>
    <col min="3" max="3" width="15.7109375" style="296" bestFit="1" customWidth="1"/>
    <col min="4" max="4" width="10.28515625" style="296" bestFit="1" customWidth="1"/>
    <col min="5" max="6" width="10" style="296" bestFit="1" customWidth="1"/>
    <col min="7" max="8" width="10.28515625" style="296" bestFit="1" customWidth="1"/>
    <col min="9" max="9" width="9.5703125" style="296" bestFit="1" customWidth="1"/>
    <col min="10" max="10" width="9.7109375" style="296" bestFit="1" customWidth="1"/>
    <col min="11" max="11" width="10.140625" style="296" bestFit="1" customWidth="1"/>
    <col min="12" max="13" width="12.140625" style="296" customWidth="1"/>
    <col min="14" max="14" width="12.28515625" style="296" bestFit="1" customWidth="1"/>
    <col min="15" max="15" width="11" style="296" bestFit="1" customWidth="1"/>
    <col min="16" max="16" width="4.5703125" style="296" customWidth="1"/>
    <col min="17" max="18" width="9.140625" style="296"/>
    <col min="19" max="19" width="10.140625" style="296" customWidth="1"/>
    <col min="20" max="20" width="14.5703125" style="296" customWidth="1"/>
    <col min="21" max="22" width="1.7109375" style="296" customWidth="1"/>
    <col min="23" max="23" width="1.42578125" style="296" customWidth="1"/>
    <col min="24" max="24" width="9.140625" style="296"/>
    <col min="25" max="25" width="22.42578125" style="296" customWidth="1"/>
    <col min="26" max="27" width="1.42578125" style="296" customWidth="1"/>
    <col min="28" max="16384" width="9.140625" style="296"/>
  </cols>
  <sheetData>
    <row r="1" spans="2:30" ht="9" customHeight="1" thickBot="1" x14ac:dyDescent="0.3"/>
    <row r="2" spans="2:30" ht="9" customHeight="1" thickBot="1" x14ac:dyDescent="0.3">
      <c r="B2" s="1116"/>
      <c r="C2" s="1117"/>
      <c r="D2" s="1117"/>
      <c r="E2" s="1117"/>
      <c r="F2" s="1117"/>
      <c r="G2" s="1117"/>
      <c r="H2" s="1117"/>
      <c r="I2" s="1117"/>
      <c r="J2" s="1117"/>
      <c r="K2" s="1117"/>
      <c r="L2" s="1117"/>
      <c r="M2" s="1117"/>
      <c r="N2" s="1117"/>
      <c r="O2" s="1360"/>
      <c r="P2" s="1360"/>
      <c r="Q2" s="1360"/>
      <c r="R2" s="1360"/>
      <c r="S2" s="1360"/>
      <c r="T2" s="1360"/>
      <c r="U2" s="1361"/>
      <c r="V2"/>
    </row>
    <row r="3" spans="2:30" ht="18.75" x14ac:dyDescent="0.3">
      <c r="B3" s="1118"/>
      <c r="C3" s="1796" t="s">
        <v>33</v>
      </c>
      <c r="D3" s="1796"/>
      <c r="E3" s="1796"/>
      <c r="F3" s="1796"/>
      <c r="G3" s="1796"/>
      <c r="H3" s="1796"/>
      <c r="I3" s="1796"/>
      <c r="J3" s="1796"/>
      <c r="K3" s="1796"/>
      <c r="L3" s="1796"/>
      <c r="M3" s="1796"/>
      <c r="N3" s="1796"/>
      <c r="O3" s="1796"/>
      <c r="P3" s="1796"/>
      <c r="Q3" s="1796"/>
      <c r="R3" s="1796"/>
      <c r="S3" s="1796"/>
      <c r="T3" s="1796"/>
      <c r="U3" s="1119"/>
      <c r="V3" s="113"/>
      <c r="W3" s="1729"/>
      <c r="X3" s="1730" t="s">
        <v>995</v>
      </c>
      <c r="Y3" s="1731"/>
      <c r="Z3" s="1732"/>
    </row>
    <row r="4" spans="2:30" ht="7.5" customHeight="1" thickBot="1" x14ac:dyDescent="0.3">
      <c r="B4" s="1118"/>
      <c r="C4" s="113"/>
      <c r="D4" s="113"/>
      <c r="E4" s="113"/>
      <c r="F4" s="113"/>
      <c r="G4" s="113"/>
      <c r="H4" s="113"/>
      <c r="I4" s="113"/>
      <c r="J4" s="113"/>
      <c r="K4" s="113"/>
      <c r="L4" s="113"/>
      <c r="M4" s="113"/>
      <c r="N4" s="113"/>
      <c r="O4"/>
      <c r="P4"/>
      <c r="Q4"/>
      <c r="R4"/>
      <c r="S4"/>
      <c r="T4"/>
      <c r="U4" s="1119"/>
      <c r="V4" s="113"/>
      <c r="W4" s="1120"/>
      <c r="X4"/>
      <c r="Y4"/>
      <c r="Z4" s="1363"/>
    </row>
    <row r="5" spans="2:30" ht="15" customHeight="1" x14ac:dyDescent="0.25">
      <c r="B5" s="1118"/>
      <c r="C5" s="1808" t="s">
        <v>446</v>
      </c>
      <c r="D5" s="1811" t="s">
        <v>529</v>
      </c>
      <c r="E5" s="1812"/>
      <c r="F5" s="1812"/>
      <c r="G5" s="1812"/>
      <c r="H5" s="1812"/>
      <c r="I5" s="1813"/>
      <c r="J5" s="1811" t="s">
        <v>530</v>
      </c>
      <c r="K5" s="1812"/>
      <c r="L5" s="1812"/>
      <c r="M5" s="1820"/>
      <c r="N5" s="1823" t="s">
        <v>34</v>
      </c>
      <c r="O5" s="1824"/>
      <c r="P5" s="1825"/>
      <c r="Q5" s="1832" t="s">
        <v>35</v>
      </c>
      <c r="R5" s="1833"/>
      <c r="S5" s="1884" t="s">
        <v>36</v>
      </c>
      <c r="T5" s="1887" t="s">
        <v>636</v>
      </c>
      <c r="U5" s="1119"/>
      <c r="V5" s="113"/>
      <c r="W5" s="1120"/>
      <c r="X5" s="1805" t="str">
        <f>IF(AND('8A'!L66&lt;&gt;0,'2A'!L52&lt;&gt;0),Messages!B13,"")</f>
        <v/>
      </c>
      <c r="Y5" s="1805"/>
      <c r="Z5" s="1363"/>
      <c r="AB5"/>
      <c r="AC5"/>
      <c r="AD5"/>
    </row>
    <row r="6" spans="2:30" x14ac:dyDescent="0.25">
      <c r="B6" s="1118"/>
      <c r="C6" s="1809"/>
      <c r="D6" s="1814"/>
      <c r="E6" s="1815"/>
      <c r="F6" s="1815"/>
      <c r="G6" s="1815"/>
      <c r="H6" s="1815"/>
      <c r="I6" s="1816"/>
      <c r="J6" s="1814"/>
      <c r="K6" s="1815"/>
      <c r="L6" s="1815"/>
      <c r="M6" s="1821"/>
      <c r="N6" s="1826"/>
      <c r="O6" s="1827"/>
      <c r="P6" s="1828"/>
      <c r="Q6" s="1834"/>
      <c r="R6" s="1835"/>
      <c r="S6" s="1885"/>
      <c r="T6" s="1888"/>
      <c r="U6" s="1119"/>
      <c r="V6" s="113"/>
      <c r="W6" s="1120"/>
      <c r="X6" s="1805"/>
      <c r="Y6" s="1805"/>
      <c r="Z6" s="1363"/>
      <c r="AB6"/>
      <c r="AC6"/>
      <c r="AD6"/>
    </row>
    <row r="7" spans="2:30" x14ac:dyDescent="0.25">
      <c r="B7" s="1118"/>
      <c r="C7" s="1809"/>
      <c r="D7" s="1814"/>
      <c r="E7" s="1815"/>
      <c r="F7" s="1815"/>
      <c r="G7" s="1815"/>
      <c r="H7" s="1815"/>
      <c r="I7" s="1816"/>
      <c r="J7" s="1814"/>
      <c r="K7" s="1815"/>
      <c r="L7" s="1815"/>
      <c r="M7" s="1821"/>
      <c r="N7" s="1826"/>
      <c r="O7" s="1827"/>
      <c r="P7" s="1828"/>
      <c r="Q7" s="1834"/>
      <c r="R7" s="1835"/>
      <c r="S7" s="1885"/>
      <c r="T7" s="1888"/>
      <c r="U7" s="1119"/>
      <c r="V7" s="113"/>
      <c r="W7" s="1120"/>
      <c r="X7"/>
      <c r="Y7"/>
      <c r="Z7" s="1363"/>
      <c r="AB7"/>
      <c r="AC7"/>
      <c r="AD7"/>
    </row>
    <row r="8" spans="2:30" ht="15" customHeight="1" x14ac:dyDescent="0.25">
      <c r="B8" s="1118"/>
      <c r="C8" s="1809"/>
      <c r="D8" s="1814"/>
      <c r="E8" s="1815"/>
      <c r="F8" s="1815"/>
      <c r="G8" s="1815"/>
      <c r="H8" s="1815"/>
      <c r="I8" s="1816"/>
      <c r="J8" s="1814"/>
      <c r="K8" s="1815"/>
      <c r="L8" s="1815"/>
      <c r="M8" s="1821"/>
      <c r="N8" s="1826"/>
      <c r="O8" s="1827"/>
      <c r="P8" s="1828"/>
      <c r="Q8" s="1834"/>
      <c r="R8" s="1835"/>
      <c r="S8" s="1885"/>
      <c r="T8" s="1888"/>
      <c r="U8" s="1119"/>
      <c r="V8" s="113"/>
      <c r="W8" s="1120"/>
      <c r="X8" s="1880" t="str">
        <f>IF(AND(P42&lt;&gt;0,P42&lt;&gt;'1'!F45),Messages!B14,"")</f>
        <v/>
      </c>
      <c r="Y8" s="1880"/>
      <c r="Z8" s="1363"/>
      <c r="AB8"/>
      <c r="AC8"/>
      <c r="AD8"/>
    </row>
    <row r="9" spans="2:30" x14ac:dyDescent="0.25">
      <c r="B9" s="1118"/>
      <c r="C9" s="1810"/>
      <c r="D9" s="1817"/>
      <c r="E9" s="1818"/>
      <c r="F9" s="1818"/>
      <c r="G9" s="1818"/>
      <c r="H9" s="1818"/>
      <c r="I9" s="1819"/>
      <c r="J9" s="1817"/>
      <c r="K9" s="1818"/>
      <c r="L9" s="1818"/>
      <c r="M9" s="1822"/>
      <c r="N9" s="1829"/>
      <c r="O9" s="1830"/>
      <c r="P9" s="1831"/>
      <c r="Q9" s="1836"/>
      <c r="R9" s="1837"/>
      <c r="S9" s="1886"/>
      <c r="T9" s="1889"/>
      <c r="U9" s="1119"/>
      <c r="V9" s="113"/>
      <c r="W9" s="1120"/>
      <c r="X9" s="1880"/>
      <c r="Y9" s="1880"/>
      <c r="Z9" s="1363"/>
      <c r="AB9"/>
      <c r="AC9"/>
      <c r="AD9"/>
    </row>
    <row r="10" spans="2:30" ht="15" customHeight="1" thickBot="1" x14ac:dyDescent="0.3">
      <c r="B10" s="1118"/>
      <c r="C10" s="1090">
        <v>1</v>
      </c>
      <c r="D10" s="1862"/>
      <c r="E10" s="1863"/>
      <c r="F10" s="1863"/>
      <c r="G10" s="1863"/>
      <c r="H10" s="1863"/>
      <c r="I10" s="1863"/>
      <c r="J10" s="1862"/>
      <c r="K10" s="1863"/>
      <c r="L10" s="1863"/>
      <c r="M10" s="1863"/>
      <c r="N10" s="1881" t="s">
        <v>479</v>
      </c>
      <c r="O10" s="1882"/>
      <c r="P10" s="1883"/>
      <c r="Q10" s="1858" t="s">
        <v>479</v>
      </c>
      <c r="R10" s="1859"/>
      <c r="S10" s="1091"/>
      <c r="T10" s="1092"/>
      <c r="U10" s="1119"/>
      <c r="V10" s="113"/>
      <c r="W10" s="1563"/>
      <c r="X10" s="1733"/>
      <c r="Y10" s="1733"/>
      <c r="Z10" s="1734"/>
      <c r="AB10"/>
      <c r="AC10"/>
      <c r="AD10"/>
    </row>
    <row r="11" spans="2:30" ht="15" customHeight="1" x14ac:dyDescent="0.25">
      <c r="B11" s="1118"/>
      <c r="C11" s="1088">
        <v>2</v>
      </c>
      <c r="D11" s="1862"/>
      <c r="E11" s="1863"/>
      <c r="F11" s="1863"/>
      <c r="G11" s="1863"/>
      <c r="H11" s="1863"/>
      <c r="I11" s="1863"/>
      <c r="J11" s="1864"/>
      <c r="K11" s="1865"/>
      <c r="L11" s="1865"/>
      <c r="M11" s="1865"/>
      <c r="N11" s="1852"/>
      <c r="O11" s="1853"/>
      <c r="P11" s="1854"/>
      <c r="Q11" s="1860"/>
      <c r="R11" s="1861"/>
      <c r="S11" s="918"/>
      <c r="T11" s="1081"/>
      <c r="U11" s="1119"/>
      <c r="V11" s="113"/>
      <c r="AB11"/>
      <c r="AC11"/>
      <c r="AD11"/>
    </row>
    <row r="12" spans="2:30" x14ac:dyDescent="0.25">
      <c r="B12" s="1118"/>
      <c r="C12" s="1088">
        <v>3</v>
      </c>
      <c r="D12" s="1864"/>
      <c r="E12" s="1865"/>
      <c r="F12" s="1865"/>
      <c r="G12" s="1865"/>
      <c r="H12" s="1865"/>
      <c r="I12" s="1865"/>
      <c r="J12" s="1864"/>
      <c r="K12" s="1865"/>
      <c r="L12" s="1865"/>
      <c r="M12" s="1865"/>
      <c r="N12" s="1852"/>
      <c r="O12" s="1853"/>
      <c r="P12" s="1854"/>
      <c r="Q12" s="1860"/>
      <c r="R12" s="1861"/>
      <c r="S12" s="918"/>
      <c r="T12" s="1081"/>
      <c r="U12" s="1119"/>
      <c r="V12" s="113"/>
      <c r="AB12"/>
      <c r="AC12"/>
      <c r="AD12"/>
    </row>
    <row r="13" spans="2:30" x14ac:dyDescent="0.25">
      <c r="B13" s="1118"/>
      <c r="C13" s="1088">
        <v>4</v>
      </c>
      <c r="D13" s="1864"/>
      <c r="E13" s="1865"/>
      <c r="F13" s="1865"/>
      <c r="G13" s="1865"/>
      <c r="H13" s="1865"/>
      <c r="I13" s="1865"/>
      <c r="J13" s="1864"/>
      <c r="K13" s="1865"/>
      <c r="L13" s="1865"/>
      <c r="M13" s="1865"/>
      <c r="N13" s="1852"/>
      <c r="O13" s="1853"/>
      <c r="P13" s="1854"/>
      <c r="Q13" s="1860"/>
      <c r="R13" s="1861"/>
      <c r="S13" s="918"/>
      <c r="T13" s="1081"/>
      <c r="U13" s="1119"/>
      <c r="V13" s="113"/>
      <c r="AB13"/>
      <c r="AC13"/>
      <c r="AD13"/>
    </row>
    <row r="14" spans="2:30" x14ac:dyDescent="0.25">
      <c r="B14" s="1571" t="s">
        <v>997</v>
      </c>
      <c r="C14" s="1088">
        <v>5</v>
      </c>
      <c r="D14" s="1864"/>
      <c r="E14" s="1865"/>
      <c r="F14" s="1865"/>
      <c r="G14" s="1865"/>
      <c r="H14" s="1865"/>
      <c r="I14" s="1865"/>
      <c r="J14" s="1864"/>
      <c r="K14" s="1865"/>
      <c r="L14" s="1865"/>
      <c r="M14" s="1865"/>
      <c r="N14" s="1852"/>
      <c r="O14" s="1853"/>
      <c r="P14" s="1854"/>
      <c r="Q14" s="1860"/>
      <c r="R14" s="1861"/>
      <c r="S14" s="918"/>
      <c r="T14" s="1081"/>
      <c r="U14" s="1119"/>
      <c r="V14" s="113"/>
    </row>
    <row r="15" spans="2:30" hidden="1" x14ac:dyDescent="0.25">
      <c r="B15" s="1576"/>
      <c r="C15" s="1088">
        <v>6</v>
      </c>
      <c r="D15" s="1864"/>
      <c r="E15" s="1865"/>
      <c r="F15" s="1865"/>
      <c r="G15" s="1865"/>
      <c r="H15" s="1865"/>
      <c r="I15" s="1865"/>
      <c r="J15" s="1864"/>
      <c r="K15" s="1865"/>
      <c r="L15" s="1865"/>
      <c r="M15" s="1865"/>
      <c r="N15" s="1852"/>
      <c r="O15" s="1853"/>
      <c r="P15" s="1854"/>
      <c r="Q15" s="1860"/>
      <c r="R15" s="1861"/>
      <c r="S15" s="918"/>
      <c r="T15" s="1081"/>
      <c r="U15" s="1119"/>
      <c r="V15" s="113"/>
    </row>
    <row r="16" spans="2:30" hidden="1" x14ac:dyDescent="0.25">
      <c r="B16" s="1576"/>
      <c r="C16" s="1089">
        <v>7</v>
      </c>
      <c r="D16" s="1864"/>
      <c r="E16" s="1865"/>
      <c r="F16" s="1865"/>
      <c r="G16" s="1865"/>
      <c r="H16" s="1865"/>
      <c r="I16" s="1865"/>
      <c r="J16" s="1864"/>
      <c r="K16" s="1865"/>
      <c r="L16" s="1865"/>
      <c r="M16" s="1865"/>
      <c r="N16" s="1852"/>
      <c r="O16" s="1853"/>
      <c r="P16" s="1854"/>
      <c r="Q16" s="1846"/>
      <c r="R16" s="1847"/>
      <c r="S16" s="918"/>
      <c r="T16" s="1081"/>
      <c r="U16" s="1119"/>
      <c r="V16" s="113"/>
    </row>
    <row r="17" spans="2:25" hidden="1" x14ac:dyDescent="0.25">
      <c r="B17" s="1576"/>
      <c r="C17" s="1088">
        <v>8</v>
      </c>
      <c r="D17" s="1864"/>
      <c r="E17" s="1865"/>
      <c r="F17" s="1865"/>
      <c r="G17" s="1865"/>
      <c r="H17" s="1865"/>
      <c r="I17" s="1865"/>
      <c r="J17" s="1864"/>
      <c r="K17" s="1865"/>
      <c r="L17" s="1865"/>
      <c r="M17" s="1865"/>
      <c r="N17" s="1852"/>
      <c r="O17" s="1853"/>
      <c r="P17" s="1854"/>
      <c r="Q17" s="1860"/>
      <c r="R17" s="1861"/>
      <c r="S17" s="918"/>
      <c r="T17" s="1081"/>
      <c r="U17" s="1119"/>
      <c r="V17" s="113"/>
    </row>
    <row r="18" spans="2:25" hidden="1" x14ac:dyDescent="0.25">
      <c r="B18" s="1576"/>
      <c r="C18" s="1088">
        <v>9</v>
      </c>
      <c r="D18" s="1864"/>
      <c r="E18" s="1865"/>
      <c r="F18" s="1865"/>
      <c r="G18" s="1865"/>
      <c r="H18" s="1865"/>
      <c r="I18" s="1865"/>
      <c r="J18" s="1864"/>
      <c r="K18" s="1865"/>
      <c r="L18" s="1865"/>
      <c r="M18" s="1865"/>
      <c r="N18" s="1852"/>
      <c r="O18" s="1853"/>
      <c r="P18" s="1854"/>
      <c r="Q18" s="1860"/>
      <c r="R18" s="1861"/>
      <c r="S18" s="918"/>
      <c r="T18" s="1081"/>
      <c r="U18" s="1119"/>
      <c r="V18" s="113"/>
    </row>
    <row r="19" spans="2:25" hidden="1" x14ac:dyDescent="0.25">
      <c r="B19" s="1576"/>
      <c r="C19" s="1088">
        <v>10</v>
      </c>
      <c r="D19" s="1864"/>
      <c r="E19" s="1865"/>
      <c r="F19" s="1865"/>
      <c r="G19" s="1865"/>
      <c r="H19" s="1865"/>
      <c r="I19" s="1865"/>
      <c r="J19" s="1864"/>
      <c r="K19" s="1865"/>
      <c r="L19" s="1865"/>
      <c r="M19" s="1865"/>
      <c r="N19" s="1852"/>
      <c r="O19" s="1853"/>
      <c r="P19" s="1854"/>
      <c r="Q19" s="1860"/>
      <c r="R19" s="1861"/>
      <c r="S19" s="918"/>
      <c r="T19" s="1081"/>
      <c r="U19" s="1119"/>
      <c r="V19" s="113"/>
    </row>
    <row r="20" spans="2:25" hidden="1" x14ac:dyDescent="0.25">
      <c r="B20" s="1576"/>
      <c r="C20" s="1088">
        <v>11</v>
      </c>
      <c r="D20" s="1864"/>
      <c r="E20" s="1865"/>
      <c r="F20" s="1865"/>
      <c r="G20" s="1865"/>
      <c r="H20" s="1865"/>
      <c r="I20" s="1865"/>
      <c r="J20" s="1864"/>
      <c r="K20" s="1865"/>
      <c r="L20" s="1865"/>
      <c r="M20" s="1865"/>
      <c r="N20" s="1852"/>
      <c r="O20" s="1853"/>
      <c r="P20" s="1854"/>
      <c r="Q20" s="1860"/>
      <c r="R20" s="1861"/>
      <c r="S20" s="918"/>
      <c r="T20" s="1081"/>
      <c r="U20" s="1119"/>
      <c r="V20" s="113"/>
    </row>
    <row r="21" spans="2:25" hidden="1" x14ac:dyDescent="0.25">
      <c r="B21" s="1576"/>
      <c r="C21" s="1088">
        <v>12</v>
      </c>
      <c r="D21" s="1864"/>
      <c r="E21" s="1865"/>
      <c r="F21" s="1865"/>
      <c r="G21" s="1865"/>
      <c r="H21" s="1865"/>
      <c r="I21" s="1865"/>
      <c r="J21" s="1864"/>
      <c r="K21" s="1865"/>
      <c r="L21" s="1865"/>
      <c r="M21" s="1865"/>
      <c r="N21" s="1852"/>
      <c r="O21" s="1853"/>
      <c r="P21" s="1854"/>
      <c r="Q21" s="1860"/>
      <c r="R21" s="1861"/>
      <c r="S21" s="918"/>
      <c r="T21" s="1081"/>
      <c r="U21" s="1119"/>
      <c r="V21" s="113"/>
    </row>
    <row r="22" spans="2:25" hidden="1" x14ac:dyDescent="0.25">
      <c r="B22" s="1576"/>
      <c r="C22" s="1089">
        <v>13</v>
      </c>
      <c r="D22" s="1864"/>
      <c r="E22" s="1865"/>
      <c r="F22" s="1865"/>
      <c r="G22" s="1865"/>
      <c r="H22" s="1865"/>
      <c r="I22" s="1865"/>
      <c r="J22" s="1864"/>
      <c r="K22" s="1865"/>
      <c r="L22" s="1865"/>
      <c r="M22" s="1865"/>
      <c r="N22" s="1852"/>
      <c r="O22" s="1853"/>
      <c r="P22" s="1854"/>
      <c r="Q22" s="1846"/>
      <c r="R22" s="1847"/>
      <c r="S22" s="918"/>
      <c r="T22" s="1081"/>
      <c r="U22" s="1119"/>
      <c r="V22" s="113"/>
    </row>
    <row r="23" spans="2:25" hidden="1" x14ac:dyDescent="0.25">
      <c r="B23" s="1576"/>
      <c r="C23" s="1089">
        <v>14</v>
      </c>
      <c r="D23" s="1870"/>
      <c r="E23" s="1871"/>
      <c r="F23" s="1871"/>
      <c r="G23" s="1871"/>
      <c r="H23" s="1871"/>
      <c r="I23" s="1871"/>
      <c r="J23" s="1870"/>
      <c r="K23" s="1871"/>
      <c r="L23" s="1871"/>
      <c r="M23" s="1871"/>
      <c r="N23" s="1855"/>
      <c r="O23" s="1856"/>
      <c r="P23" s="1857"/>
      <c r="Q23" s="1848"/>
      <c r="R23" s="1849"/>
      <c r="S23" s="918"/>
      <c r="T23" s="1081"/>
      <c r="U23" s="1119"/>
      <c r="V23" s="113"/>
    </row>
    <row r="24" spans="2:25" ht="15.75" thickBot="1" x14ac:dyDescent="0.3">
      <c r="B24" s="1573" t="s">
        <v>996</v>
      </c>
      <c r="C24" s="828" t="s">
        <v>604</v>
      </c>
      <c r="D24" s="493"/>
      <c r="E24" s="493"/>
      <c r="F24" s="493"/>
      <c r="G24" s="493"/>
      <c r="H24" s="493"/>
      <c r="I24" s="493"/>
      <c r="J24" s="493"/>
      <c r="K24" s="493"/>
      <c r="L24" s="493"/>
      <c r="M24" s="493"/>
      <c r="N24" s="493"/>
      <c r="O24" s="493"/>
      <c r="P24" s="493"/>
      <c r="Q24" s="493"/>
      <c r="R24" s="493"/>
      <c r="S24" s="493"/>
      <c r="T24" s="492"/>
      <c r="U24" s="1119"/>
      <c r="V24" s="113"/>
    </row>
    <row r="25" spans="2:25" ht="15.75" thickBot="1" x14ac:dyDescent="0.3">
      <c r="B25" s="1120"/>
      <c r="C25"/>
      <c r="D25" s="1121"/>
      <c r="E25" s="1121"/>
      <c r="F25" s="1121"/>
      <c r="G25" s="1121"/>
      <c r="H25" s="1121"/>
      <c r="I25" s="1121"/>
      <c r="J25" s="1121"/>
      <c r="K25" s="1121"/>
      <c r="L25" s="1362"/>
      <c r="M25"/>
      <c r="N25"/>
      <c r="O25"/>
      <c r="P25"/>
      <c r="Q25"/>
      <c r="R25"/>
      <c r="S25"/>
      <c r="T25"/>
      <c r="U25" s="1363"/>
      <c r="V25"/>
    </row>
    <row r="26" spans="2:25" x14ac:dyDescent="0.25">
      <c r="B26" s="1120"/>
      <c r="C26" s="1838" t="s">
        <v>446</v>
      </c>
      <c r="D26" s="1840" t="s">
        <v>27</v>
      </c>
      <c r="E26" s="1840" t="s">
        <v>28</v>
      </c>
      <c r="F26" s="1840" t="s">
        <v>29</v>
      </c>
      <c r="G26" s="1840" t="s">
        <v>508</v>
      </c>
      <c r="H26" s="1840" t="s">
        <v>509</v>
      </c>
      <c r="I26" s="1840" t="s">
        <v>510</v>
      </c>
      <c r="J26" s="1840" t="s">
        <v>511</v>
      </c>
      <c r="K26" s="1840" t="s">
        <v>512</v>
      </c>
      <c r="L26" s="1872" t="s">
        <v>32</v>
      </c>
      <c r="M26" s="1874" t="s">
        <v>37</v>
      </c>
      <c r="N26" s="1876" t="s">
        <v>38</v>
      </c>
      <c r="O26" s="1876" t="s">
        <v>39</v>
      </c>
      <c r="P26" s="1832" t="s">
        <v>32</v>
      </c>
      <c r="Q26" s="1878"/>
      <c r="R26"/>
      <c r="S26"/>
      <c r="T26"/>
      <c r="U26" s="1363"/>
      <c r="V26"/>
    </row>
    <row r="27" spans="2:25" x14ac:dyDescent="0.25">
      <c r="B27" s="1120"/>
      <c r="C27" s="1839"/>
      <c r="D27" s="1841"/>
      <c r="E27" s="1841"/>
      <c r="F27" s="1841"/>
      <c r="G27" s="1841"/>
      <c r="H27" s="1841"/>
      <c r="I27" s="1841"/>
      <c r="J27" s="1841"/>
      <c r="K27" s="1841"/>
      <c r="L27" s="1873"/>
      <c r="M27" s="1875"/>
      <c r="N27" s="1877"/>
      <c r="O27" s="1877"/>
      <c r="P27" s="1836"/>
      <c r="Q27" s="1879"/>
      <c r="R27"/>
      <c r="S27"/>
      <c r="T27"/>
      <c r="U27" s="1363"/>
      <c r="V27"/>
      <c r="X27" s="1560"/>
      <c r="Y27" s="1560"/>
    </row>
    <row r="28" spans="2:25" x14ac:dyDescent="0.25">
      <c r="B28" s="1120"/>
      <c r="C28" s="1154">
        <f t="shared" ref="C28:C41" si="0">IF(C10="","",C10)</f>
        <v>1</v>
      </c>
      <c r="D28" s="1110"/>
      <c r="E28" s="1111"/>
      <c r="F28" s="1111"/>
      <c r="G28" s="1111"/>
      <c r="H28" s="1111"/>
      <c r="I28" s="1111"/>
      <c r="J28" s="1111"/>
      <c r="K28" s="1112"/>
      <c r="L28" s="1115">
        <f>SUM(D28:K28)</f>
        <v>0</v>
      </c>
      <c r="M28" s="1113"/>
      <c r="N28" s="1111"/>
      <c r="O28" s="1114"/>
      <c r="P28" s="1850">
        <f>SUM(M28:O28)</f>
        <v>0</v>
      </c>
      <c r="Q28" s="1851"/>
      <c r="R28"/>
      <c r="U28" s="1363"/>
      <c r="V28"/>
    </row>
    <row r="29" spans="2:25" x14ac:dyDescent="0.25">
      <c r="B29" s="1120"/>
      <c r="C29" s="1155">
        <f t="shared" si="0"/>
        <v>2</v>
      </c>
      <c r="D29" s="1093"/>
      <c r="E29" s="548"/>
      <c r="F29" s="548"/>
      <c r="G29" s="548"/>
      <c r="H29" s="548"/>
      <c r="I29" s="548"/>
      <c r="J29" s="548"/>
      <c r="K29" s="1102"/>
      <c r="L29" s="1084">
        <f t="shared" ref="L29:L41" si="1">SUM(D29:K29)</f>
        <v>0</v>
      </c>
      <c r="M29" s="1106"/>
      <c r="N29" s="548"/>
      <c r="O29" s="1094"/>
      <c r="P29" s="1844">
        <f t="shared" ref="P29:P40" si="2">SUM(M29:O29)</f>
        <v>0</v>
      </c>
      <c r="Q29" s="1845"/>
      <c r="R29"/>
      <c r="U29" s="1363"/>
      <c r="V29"/>
    </row>
    <row r="30" spans="2:25" x14ac:dyDescent="0.25">
      <c r="B30" s="1120"/>
      <c r="C30" s="1155">
        <f t="shared" si="0"/>
        <v>3</v>
      </c>
      <c r="D30" s="1093"/>
      <c r="E30" s="548"/>
      <c r="F30" s="548"/>
      <c r="G30" s="548"/>
      <c r="H30" s="548"/>
      <c r="I30" s="548"/>
      <c r="J30" s="548"/>
      <c r="K30" s="1102"/>
      <c r="L30" s="1084">
        <f t="shared" si="1"/>
        <v>0</v>
      </c>
      <c r="M30" s="1106"/>
      <c r="N30" s="548"/>
      <c r="O30" s="1094"/>
      <c r="P30" s="1844">
        <f t="shared" si="2"/>
        <v>0</v>
      </c>
      <c r="Q30" s="1845"/>
      <c r="R30"/>
      <c r="U30" s="1363"/>
      <c r="V30"/>
    </row>
    <row r="31" spans="2:25" x14ac:dyDescent="0.25">
      <c r="B31" s="1120"/>
      <c r="C31" s="1155">
        <f t="shared" si="0"/>
        <v>4</v>
      </c>
      <c r="D31" s="1093"/>
      <c r="E31" s="548"/>
      <c r="F31" s="548"/>
      <c r="G31" s="548"/>
      <c r="H31" s="548"/>
      <c r="I31" s="548"/>
      <c r="J31" s="548"/>
      <c r="K31" s="1102"/>
      <c r="L31" s="1084">
        <f t="shared" si="1"/>
        <v>0</v>
      </c>
      <c r="M31" s="1106"/>
      <c r="N31" s="548"/>
      <c r="O31" s="1094"/>
      <c r="P31" s="1844">
        <f t="shared" si="2"/>
        <v>0</v>
      </c>
      <c r="Q31" s="1845"/>
      <c r="R31"/>
      <c r="U31" s="1363"/>
      <c r="V31"/>
    </row>
    <row r="32" spans="2:25" ht="15.75" thickBot="1" x14ac:dyDescent="0.3">
      <c r="B32" s="1571" t="s">
        <v>997</v>
      </c>
      <c r="C32" s="1155">
        <f t="shared" si="0"/>
        <v>5</v>
      </c>
      <c r="D32" s="1093"/>
      <c r="E32" s="548"/>
      <c r="F32" s="548"/>
      <c r="G32" s="548"/>
      <c r="H32" s="548"/>
      <c r="I32" s="548"/>
      <c r="J32" s="548"/>
      <c r="K32" s="1102"/>
      <c r="L32" s="1084">
        <f t="shared" si="1"/>
        <v>0</v>
      </c>
      <c r="M32" s="1106"/>
      <c r="N32" s="548"/>
      <c r="O32" s="1094"/>
      <c r="P32" s="1844">
        <f t="shared" si="2"/>
        <v>0</v>
      </c>
      <c r="Q32" s="1845"/>
      <c r="R32"/>
      <c r="U32" s="1363"/>
      <c r="V32"/>
    </row>
    <row r="33" spans="2:22" hidden="1" x14ac:dyDescent="0.25">
      <c r="B33" s="1577"/>
      <c r="C33" s="1155">
        <f t="shared" si="0"/>
        <v>6</v>
      </c>
      <c r="D33" s="1093"/>
      <c r="E33" s="548"/>
      <c r="F33" s="548"/>
      <c r="G33" s="548"/>
      <c r="H33" s="548"/>
      <c r="I33" s="548"/>
      <c r="J33" s="548"/>
      <c r="K33" s="1102"/>
      <c r="L33" s="1085">
        <f t="shared" si="1"/>
        <v>0</v>
      </c>
      <c r="M33" s="1106"/>
      <c r="N33" s="548"/>
      <c r="O33" s="1094"/>
      <c r="P33" s="1842">
        <f t="shared" si="2"/>
        <v>0</v>
      </c>
      <c r="Q33" s="1843"/>
      <c r="R33"/>
      <c r="S33"/>
      <c r="T33"/>
      <c r="U33" s="1363"/>
      <c r="V33"/>
    </row>
    <row r="34" spans="2:22" hidden="1" x14ac:dyDescent="0.25">
      <c r="B34" s="1577"/>
      <c r="C34" s="1156">
        <f t="shared" si="0"/>
        <v>7</v>
      </c>
      <c r="D34" s="1095"/>
      <c r="E34" s="1096"/>
      <c r="F34" s="1096"/>
      <c r="G34" s="1096"/>
      <c r="H34" s="1096"/>
      <c r="I34" s="1096"/>
      <c r="J34" s="1096"/>
      <c r="K34" s="1103"/>
      <c r="L34" s="1085">
        <f t="shared" si="1"/>
        <v>0</v>
      </c>
      <c r="M34" s="1107"/>
      <c r="N34" s="1096"/>
      <c r="O34" s="1097"/>
      <c r="P34" s="1842">
        <f t="shared" si="2"/>
        <v>0</v>
      </c>
      <c r="Q34" s="1843"/>
      <c r="R34"/>
      <c r="S34"/>
      <c r="T34"/>
      <c r="U34" s="1363"/>
      <c r="V34"/>
    </row>
    <row r="35" spans="2:22" hidden="1" x14ac:dyDescent="0.25">
      <c r="B35" s="1577"/>
      <c r="C35" s="1155">
        <f t="shared" si="0"/>
        <v>8</v>
      </c>
      <c r="D35" s="1093"/>
      <c r="E35" s="548"/>
      <c r="F35" s="548"/>
      <c r="G35" s="548"/>
      <c r="H35" s="548"/>
      <c r="I35" s="548"/>
      <c r="J35" s="548"/>
      <c r="K35" s="1102"/>
      <c r="L35" s="1084">
        <f t="shared" si="1"/>
        <v>0</v>
      </c>
      <c r="M35" s="1106"/>
      <c r="N35" s="548"/>
      <c r="O35" s="1094"/>
      <c r="P35" s="1844">
        <f t="shared" si="2"/>
        <v>0</v>
      </c>
      <c r="Q35" s="1845"/>
      <c r="R35"/>
      <c r="S35"/>
      <c r="T35"/>
      <c r="U35" s="1363"/>
      <c r="V35"/>
    </row>
    <row r="36" spans="2:22" hidden="1" x14ac:dyDescent="0.25">
      <c r="B36" s="1577"/>
      <c r="C36" s="1155">
        <f t="shared" si="0"/>
        <v>9</v>
      </c>
      <c r="D36" s="1093"/>
      <c r="E36" s="548"/>
      <c r="F36" s="548"/>
      <c r="G36" s="548"/>
      <c r="H36" s="548"/>
      <c r="I36" s="548"/>
      <c r="J36" s="548"/>
      <c r="K36" s="1102"/>
      <c r="L36" s="1084">
        <f t="shared" si="1"/>
        <v>0</v>
      </c>
      <c r="M36" s="1106"/>
      <c r="N36" s="548"/>
      <c r="O36" s="1094"/>
      <c r="P36" s="1844">
        <f t="shared" si="2"/>
        <v>0</v>
      </c>
      <c r="Q36" s="1845"/>
      <c r="R36"/>
      <c r="S36"/>
      <c r="T36"/>
      <c r="U36" s="1363"/>
      <c r="V36"/>
    </row>
    <row r="37" spans="2:22" hidden="1" x14ac:dyDescent="0.25">
      <c r="B37" s="1577"/>
      <c r="C37" s="1155">
        <f t="shared" si="0"/>
        <v>10</v>
      </c>
      <c r="D37" s="1093"/>
      <c r="E37" s="548"/>
      <c r="F37" s="548"/>
      <c r="G37" s="548"/>
      <c r="H37" s="548"/>
      <c r="I37" s="548"/>
      <c r="J37" s="548"/>
      <c r="K37" s="1102"/>
      <c r="L37" s="1084">
        <f t="shared" si="1"/>
        <v>0</v>
      </c>
      <c r="M37" s="1106"/>
      <c r="N37" s="548"/>
      <c r="O37" s="1094"/>
      <c r="P37" s="1844">
        <f t="shared" si="2"/>
        <v>0</v>
      </c>
      <c r="Q37" s="1845"/>
      <c r="R37"/>
      <c r="S37"/>
      <c r="T37"/>
      <c r="U37" s="1363"/>
      <c r="V37"/>
    </row>
    <row r="38" spans="2:22" hidden="1" x14ac:dyDescent="0.25">
      <c r="B38" s="1577"/>
      <c r="C38" s="1155">
        <f t="shared" si="0"/>
        <v>11</v>
      </c>
      <c r="D38" s="1093"/>
      <c r="E38" s="548"/>
      <c r="F38" s="548"/>
      <c r="G38" s="548"/>
      <c r="H38" s="548"/>
      <c r="I38" s="548"/>
      <c r="J38" s="548"/>
      <c r="K38" s="1102"/>
      <c r="L38" s="1084">
        <f t="shared" si="1"/>
        <v>0</v>
      </c>
      <c r="M38" s="1106"/>
      <c r="N38" s="548"/>
      <c r="O38" s="1094"/>
      <c r="P38" s="1844">
        <f t="shared" si="2"/>
        <v>0</v>
      </c>
      <c r="Q38" s="1845"/>
      <c r="R38"/>
      <c r="S38"/>
      <c r="T38"/>
      <c r="U38" s="1363"/>
      <c r="V38"/>
    </row>
    <row r="39" spans="2:22" hidden="1" x14ac:dyDescent="0.25">
      <c r="B39" s="1577"/>
      <c r="C39" s="1155">
        <f t="shared" si="0"/>
        <v>12</v>
      </c>
      <c r="D39" s="1093"/>
      <c r="E39" s="548"/>
      <c r="F39" s="548"/>
      <c r="G39" s="548"/>
      <c r="H39" s="548"/>
      <c r="I39" s="548"/>
      <c r="J39" s="548"/>
      <c r="K39" s="1102"/>
      <c r="L39" s="1084">
        <f t="shared" si="1"/>
        <v>0</v>
      </c>
      <c r="M39" s="1106"/>
      <c r="N39" s="548"/>
      <c r="O39" s="1094"/>
      <c r="P39" s="1844">
        <f t="shared" si="2"/>
        <v>0</v>
      </c>
      <c r="Q39" s="1845"/>
      <c r="R39"/>
      <c r="S39"/>
      <c r="T39"/>
      <c r="U39" s="1363"/>
      <c r="V39"/>
    </row>
    <row r="40" spans="2:22" hidden="1" x14ac:dyDescent="0.25">
      <c r="B40" s="1577"/>
      <c r="C40" s="1156">
        <f t="shared" si="0"/>
        <v>13</v>
      </c>
      <c r="D40" s="1095"/>
      <c r="E40" s="1096"/>
      <c r="F40" s="1096"/>
      <c r="G40" s="1096"/>
      <c r="H40" s="1096"/>
      <c r="I40" s="1096"/>
      <c r="J40" s="1096"/>
      <c r="K40" s="1103"/>
      <c r="L40" s="1085">
        <f>SUM(D40:K40)</f>
        <v>0</v>
      </c>
      <c r="M40" s="1107"/>
      <c r="N40" s="1096"/>
      <c r="O40" s="1097"/>
      <c r="P40" s="1842">
        <f t="shared" si="2"/>
        <v>0</v>
      </c>
      <c r="Q40" s="1843"/>
      <c r="R40"/>
      <c r="S40"/>
      <c r="T40"/>
      <c r="U40" s="1363"/>
      <c r="V40"/>
    </row>
    <row r="41" spans="2:22" ht="15.75" hidden="1" thickBot="1" x14ac:dyDescent="0.3">
      <c r="B41" s="1577"/>
      <c r="C41" s="1157">
        <f t="shared" si="0"/>
        <v>14</v>
      </c>
      <c r="D41" s="1098"/>
      <c r="E41" s="1099"/>
      <c r="F41" s="1099"/>
      <c r="G41" s="1099"/>
      <c r="H41" s="1099"/>
      <c r="I41" s="1099"/>
      <c r="J41" s="1099"/>
      <c r="K41" s="1104"/>
      <c r="L41" s="1086">
        <f t="shared" si="1"/>
        <v>0</v>
      </c>
      <c r="M41" s="1108"/>
      <c r="N41" s="1100"/>
      <c r="O41" s="1101"/>
      <c r="P41" s="1866">
        <f>SUM(M41:O41)</f>
        <v>0</v>
      </c>
      <c r="Q41" s="1867"/>
      <c r="R41"/>
      <c r="S41"/>
      <c r="T41"/>
      <c r="U41" s="1363"/>
      <c r="V41"/>
    </row>
    <row r="42" spans="2:22" ht="16.5" thickTop="1" thickBot="1" x14ac:dyDescent="0.3">
      <c r="B42" s="1573" t="s">
        <v>996</v>
      </c>
      <c r="C42" s="1087" t="s">
        <v>30</v>
      </c>
      <c r="D42" s="1082">
        <f>SUM(D28:D41)</f>
        <v>0</v>
      </c>
      <c r="E42" s="1083">
        <f t="shared" ref="E42:K42" si="3">SUM(E28:E41)</f>
        <v>0</v>
      </c>
      <c r="F42" s="1083">
        <f t="shared" si="3"/>
        <v>0</v>
      </c>
      <c r="G42" s="1083">
        <f t="shared" si="3"/>
        <v>0</v>
      </c>
      <c r="H42" s="1083">
        <f t="shared" si="3"/>
        <v>0</v>
      </c>
      <c r="I42" s="1083">
        <f t="shared" si="3"/>
        <v>0</v>
      </c>
      <c r="J42" s="1083">
        <f t="shared" si="3"/>
        <v>0</v>
      </c>
      <c r="K42" s="1105">
        <f t="shared" si="3"/>
        <v>0</v>
      </c>
      <c r="L42" s="302">
        <f>SUM(L28:L41)</f>
        <v>0</v>
      </c>
      <c r="M42" s="1109">
        <f>SUM(M28:M41)</f>
        <v>0</v>
      </c>
      <c r="N42" s="300">
        <f>SUM(N28:N41)</f>
        <v>0</v>
      </c>
      <c r="O42" s="301">
        <f>SUM(O28:O41)</f>
        <v>0</v>
      </c>
      <c r="P42" s="1868">
        <f>SUM(P28:Q41)</f>
        <v>0</v>
      </c>
      <c r="Q42" s="1869"/>
      <c r="R42"/>
      <c r="S42"/>
      <c r="T42"/>
      <c r="U42" s="1363"/>
      <c r="V42"/>
    </row>
    <row r="43" spans="2:22" ht="15" customHeight="1" x14ac:dyDescent="0.25">
      <c r="B43" s="1120"/>
      <c r="C43"/>
      <c r="E43" s="1524"/>
      <c r="F43" s="1524"/>
      <c r="G43" s="1524"/>
      <c r="H43" s="1524"/>
      <c r="I43" s="1524"/>
      <c r="J43" s="1524"/>
      <c r="K43" s="1524"/>
      <c r="O43" s="1525"/>
      <c r="P43" s="1525"/>
      <c r="Q43" s="1525"/>
      <c r="S43"/>
      <c r="T43"/>
      <c r="U43" s="1363"/>
      <c r="V43"/>
    </row>
    <row r="44" spans="2:22" ht="15.75" thickBot="1" x14ac:dyDescent="0.3">
      <c r="B44" s="1122"/>
      <c r="C44" s="1059"/>
      <c r="D44" s="1526"/>
      <c r="E44" s="1526"/>
      <c r="F44" s="1526"/>
      <c r="G44" s="1526"/>
      <c r="H44" s="1526"/>
      <c r="I44" s="1526"/>
      <c r="J44" s="1526"/>
      <c r="K44" s="1526"/>
      <c r="L44" s="1059"/>
      <c r="M44" s="1059"/>
      <c r="N44" s="1527"/>
      <c r="O44" s="1527"/>
      <c r="P44" s="1527"/>
      <c r="Q44" s="1527"/>
      <c r="R44" s="1059"/>
      <c r="S44" s="1059"/>
      <c r="T44" s="1059"/>
      <c r="U44" s="1123"/>
      <c r="V44" s="113"/>
    </row>
    <row r="45" spans="2:22" x14ac:dyDescent="0.25">
      <c r="J45" s="915"/>
      <c r="K45" s="915"/>
      <c r="L45" s="915"/>
      <c r="M45" s="915"/>
    </row>
    <row r="46" spans="2:22" ht="15" customHeight="1" x14ac:dyDescent="0.25">
      <c r="M46"/>
      <c r="N46"/>
      <c r="O46"/>
    </row>
    <row r="47" spans="2:22" ht="15.75" hidden="1" thickBot="1" x14ac:dyDescent="0.3">
      <c r="C47" s="1522"/>
      <c r="D47" s="306" t="s">
        <v>979</v>
      </c>
      <c r="E47"/>
      <c r="F47"/>
      <c r="G47"/>
      <c r="H47"/>
      <c r="I47"/>
      <c r="J47"/>
      <c r="K47"/>
      <c r="L47"/>
      <c r="M47"/>
      <c r="N47"/>
      <c r="O47"/>
    </row>
    <row r="48" spans="2:22" ht="15.75" hidden="1" thickBot="1" x14ac:dyDescent="0.3">
      <c r="C48" s="1522"/>
      <c r="D48" s="1723" t="s">
        <v>25</v>
      </c>
      <c r="E48" s="1724"/>
      <c r="F48" s="1725">
        <f>'1'!F45</f>
        <v>0</v>
      </c>
      <c r="G48"/>
      <c r="H48"/>
      <c r="I48"/>
      <c r="J48"/>
      <c r="K48"/>
      <c r="L48"/>
      <c r="M48"/>
      <c r="N48"/>
      <c r="O48"/>
    </row>
    <row r="49" spans="3:12" ht="15.75" hidden="1" thickBot="1" x14ac:dyDescent="0.3">
      <c r="C49" s="1522"/>
      <c r="D49" s="306" t="s">
        <v>974</v>
      </c>
      <c r="E49"/>
      <c r="F49"/>
      <c r="G49"/>
      <c r="H49"/>
      <c r="I49"/>
      <c r="J49"/>
      <c r="K49"/>
      <c r="L49"/>
    </row>
    <row r="50" spans="3:12" ht="15.75" hidden="1" thickBot="1" x14ac:dyDescent="0.3">
      <c r="C50" s="1522"/>
      <c r="D50" s="1726" t="s">
        <v>27</v>
      </c>
      <c r="E50" s="1727" t="s">
        <v>28</v>
      </c>
      <c r="F50" s="1727" t="s">
        <v>29</v>
      </c>
      <c r="G50" s="1727" t="s">
        <v>508</v>
      </c>
      <c r="H50" s="1727" t="s">
        <v>509</v>
      </c>
      <c r="I50" s="1727" t="s">
        <v>510</v>
      </c>
      <c r="J50" s="1727" t="s">
        <v>511</v>
      </c>
      <c r="K50" s="1728" t="s">
        <v>512</v>
      </c>
      <c r="L50"/>
    </row>
    <row r="51" spans="3:12" ht="15.75" hidden="1" thickBot="1" x14ac:dyDescent="0.3">
      <c r="C51" s="1522"/>
      <c r="D51" s="1082">
        <f>'8A'!D66</f>
        <v>0</v>
      </c>
      <c r="E51" s="1083">
        <f>'8A'!E66</f>
        <v>0</v>
      </c>
      <c r="F51" s="1083">
        <f>'8A'!F66</f>
        <v>0</v>
      </c>
      <c r="G51" s="1083">
        <f>'8A'!G66</f>
        <v>0</v>
      </c>
      <c r="H51" s="1083">
        <f>'8A'!H66</f>
        <v>0</v>
      </c>
      <c r="I51" s="1083">
        <f>'8A'!I66</f>
        <v>0</v>
      </c>
      <c r="J51" s="1083">
        <f>'8A'!J66</f>
        <v>0</v>
      </c>
      <c r="K51" s="1725">
        <f>'8A'!K66</f>
        <v>0</v>
      </c>
      <c r="L51" s="1728" t="s">
        <v>980</v>
      </c>
    </row>
    <row r="52" spans="3:12" ht="15.75" hidden="1" thickBot="1" x14ac:dyDescent="0.3">
      <c r="C52" s="1522"/>
      <c r="D52" s="1083" t="b">
        <f t="shared" ref="D52:K52" si="4">EXACT(D42,D51)</f>
        <v>1</v>
      </c>
      <c r="E52" s="1083" t="b">
        <f t="shared" si="4"/>
        <v>1</v>
      </c>
      <c r="F52" s="1083" t="b">
        <f t="shared" si="4"/>
        <v>1</v>
      </c>
      <c r="G52" s="1083" t="b">
        <f t="shared" si="4"/>
        <v>1</v>
      </c>
      <c r="H52" s="1083" t="b">
        <f t="shared" si="4"/>
        <v>1</v>
      </c>
      <c r="I52" s="1083" t="b">
        <f t="shared" si="4"/>
        <v>1</v>
      </c>
      <c r="J52" s="1083" t="b">
        <f t="shared" si="4"/>
        <v>1</v>
      </c>
      <c r="K52" s="1083" t="b">
        <f t="shared" si="4"/>
        <v>1</v>
      </c>
      <c r="L52" s="1083">
        <f>(COUNTIF(D52:K52,FALSE))</f>
        <v>0</v>
      </c>
    </row>
  </sheetData>
  <sheetProtection algorithmName="SHA-512" hashValue="UKhU0/Q/XfNyyO/1HuiYQP0zxa0OA0ekUQgBLKfSM5tQuv2eO4OcnPMkE5EGUHMMweL/TR2AdcaizKkTO48uuw==" saltValue="L97LQCJCvjkkt7KhZhLw2Q==" spinCount="100000" sheet="1" formatCells="0" formatColumns="0" formatRows="0"/>
  <mergeCells count="95">
    <mergeCell ref="J15:M15"/>
    <mergeCell ref="J16:M16"/>
    <mergeCell ref="J17:M17"/>
    <mergeCell ref="J18:M18"/>
    <mergeCell ref="X5:Y6"/>
    <mergeCell ref="X8:Y9"/>
    <mergeCell ref="J12:M12"/>
    <mergeCell ref="N10:P10"/>
    <mergeCell ref="S5:S9"/>
    <mergeCell ref="T5:T9"/>
    <mergeCell ref="J10:M10"/>
    <mergeCell ref="J11:M11"/>
    <mergeCell ref="J22:M22"/>
    <mergeCell ref="Q19:R19"/>
    <mergeCell ref="Q20:R20"/>
    <mergeCell ref="N19:P19"/>
    <mergeCell ref="N20:P20"/>
    <mergeCell ref="J20:M20"/>
    <mergeCell ref="J21:M21"/>
    <mergeCell ref="J19:M19"/>
    <mergeCell ref="J23:M23"/>
    <mergeCell ref="P37:Q37"/>
    <mergeCell ref="P38:Q38"/>
    <mergeCell ref="P29:Q29"/>
    <mergeCell ref="P30:Q30"/>
    <mergeCell ref="P31:Q31"/>
    <mergeCell ref="P32:Q32"/>
    <mergeCell ref="P33:Q33"/>
    <mergeCell ref="O26:O27"/>
    <mergeCell ref="P26:Q27"/>
    <mergeCell ref="P39:Q39"/>
    <mergeCell ref="P40:Q40"/>
    <mergeCell ref="P41:Q41"/>
    <mergeCell ref="P42:Q42"/>
    <mergeCell ref="D21:I21"/>
    <mergeCell ref="D22:I22"/>
    <mergeCell ref="D23:I23"/>
    <mergeCell ref="Q21:R21"/>
    <mergeCell ref="N21:P21"/>
    <mergeCell ref="H26:H27"/>
    <mergeCell ref="I26:I27"/>
    <mergeCell ref="J26:J27"/>
    <mergeCell ref="K26:K27"/>
    <mergeCell ref="L26:L27"/>
    <mergeCell ref="M26:M27"/>
    <mergeCell ref="N26:N27"/>
    <mergeCell ref="D19:I19"/>
    <mergeCell ref="D20:I20"/>
    <mergeCell ref="D12:I12"/>
    <mergeCell ref="D13:I13"/>
    <mergeCell ref="D14:I14"/>
    <mergeCell ref="D15:I15"/>
    <mergeCell ref="D16:I16"/>
    <mergeCell ref="D10:I10"/>
    <mergeCell ref="D11:I11"/>
    <mergeCell ref="J13:M13"/>
    <mergeCell ref="Q17:R17"/>
    <mergeCell ref="Q18:R18"/>
    <mergeCell ref="N14:P14"/>
    <mergeCell ref="N15:P15"/>
    <mergeCell ref="N16:P16"/>
    <mergeCell ref="N17:P17"/>
    <mergeCell ref="N18:P18"/>
    <mergeCell ref="D17:I17"/>
    <mergeCell ref="D18:I18"/>
    <mergeCell ref="N11:P11"/>
    <mergeCell ref="N12:P12"/>
    <mergeCell ref="N13:P13"/>
    <mergeCell ref="J14:M14"/>
    <mergeCell ref="C3:T3"/>
    <mergeCell ref="P34:Q34"/>
    <mergeCell ref="P35:Q35"/>
    <mergeCell ref="P36:Q36"/>
    <mergeCell ref="Q22:R22"/>
    <mergeCell ref="Q23:R23"/>
    <mergeCell ref="P28:Q28"/>
    <mergeCell ref="N22:P22"/>
    <mergeCell ref="N23:P23"/>
    <mergeCell ref="Q10:R10"/>
    <mergeCell ref="Q11:R11"/>
    <mergeCell ref="Q12:R12"/>
    <mergeCell ref="Q13:R13"/>
    <mergeCell ref="Q14:R14"/>
    <mergeCell ref="Q15:R15"/>
    <mergeCell ref="Q16:R16"/>
    <mergeCell ref="C26:C27"/>
    <mergeCell ref="D26:D27"/>
    <mergeCell ref="E26:E27"/>
    <mergeCell ref="F26:F27"/>
    <mergeCell ref="G26:G27"/>
    <mergeCell ref="C5:C9"/>
    <mergeCell ref="D5:I9"/>
    <mergeCell ref="J5:M9"/>
    <mergeCell ref="N5:P9"/>
    <mergeCell ref="Q5:R9"/>
  </mergeCells>
  <conditionalFormatting sqref="D52:K52">
    <cfRule type="cellIs" dxfId="69" priority="1" operator="equal">
      <formula>FALSE</formula>
    </cfRule>
  </conditionalFormatting>
  <conditionalFormatting sqref="X5">
    <cfRule type="containsText" dxfId="68" priority="2" operator="containsText" text="warning">
      <formula>NOT(ISERROR(SEARCH("warning",X5)))</formula>
    </cfRule>
  </conditionalFormatting>
  <conditionalFormatting sqref="X8">
    <cfRule type="containsText" dxfId="67" priority="5" operator="containsText" text="warning">
      <formula>NOT(ISERROR(SEARCH("warning",X8)))</formula>
    </cfRule>
  </conditionalFormatting>
  <dataValidations count="2">
    <dataValidation type="list" allowBlank="1" showInputMessage="1" showErrorMessage="1" sqref="N10:N23" xr:uid="{00000000-0002-0000-0A00-000000000000}">
      <formula1>Building_Type</formula1>
    </dataValidation>
    <dataValidation type="list" allowBlank="1" showInputMessage="1" showErrorMessage="1" sqref="Q10:Q23" xr:uid="{00000000-0002-0000-0A00-000001000000}">
      <formula1>Activity_Type</formula1>
    </dataValidation>
  </dataValidations>
  <pageMargins left="0.7" right="0.7" top="0.75" bottom="0.75" header="0.3" footer="0.3"/>
  <pageSetup scale="73" orientation="landscape" r:id="rId1"/>
  <headerFooter>
    <oddFooter>&amp;LForm 2A
Building Information&amp;CCFA Forms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B1:AB31"/>
  <sheetViews>
    <sheetView showGridLines="0" zoomScaleNormal="100" workbookViewId="0">
      <selection activeCell="H45" sqref="H45"/>
    </sheetView>
  </sheetViews>
  <sheetFormatPr defaultColWidth="9.140625" defaultRowHeight="15" x14ac:dyDescent="0.25"/>
  <cols>
    <col min="1" max="2" width="1.7109375" style="296" customWidth="1"/>
    <col min="3" max="5" width="11" style="296" customWidth="1"/>
    <col min="6" max="6" width="14" style="296" customWidth="1"/>
    <col min="7" max="7" width="11" style="296" customWidth="1"/>
    <col min="8" max="8" width="13.140625" style="296" customWidth="1"/>
    <col min="9" max="10" width="11" style="296" customWidth="1"/>
    <col min="11" max="11" width="15.42578125" style="296" customWidth="1"/>
    <col min="12" max="12" width="1.140625" style="296" customWidth="1"/>
    <col min="13" max="15" width="12" style="296" customWidth="1"/>
    <col min="16" max="18" width="1.7109375" style="296" customWidth="1"/>
    <col min="19" max="22" width="9.140625" style="296"/>
    <col min="23" max="24" width="1.5703125" style="296" customWidth="1"/>
    <col min="25" max="16384" width="9.140625" style="296"/>
  </cols>
  <sheetData>
    <row r="1" spans="2:28" ht="9" customHeight="1" thickBot="1" x14ac:dyDescent="0.3"/>
    <row r="2" spans="2:28" ht="9" customHeight="1" thickBot="1" x14ac:dyDescent="0.3">
      <c r="B2" s="148"/>
      <c r="C2" s="304"/>
      <c r="D2" s="304"/>
      <c r="E2" s="304"/>
      <c r="F2" s="304"/>
      <c r="G2" s="304"/>
      <c r="H2" s="304"/>
      <c r="I2" s="304"/>
      <c r="J2" s="304"/>
      <c r="K2" s="304"/>
      <c r="L2" s="304"/>
      <c r="M2" s="304"/>
      <c r="N2" s="304"/>
      <c r="O2" s="304"/>
      <c r="P2" s="305"/>
    </row>
    <row r="3" spans="2:28" ht="18.75" x14ac:dyDescent="0.25">
      <c r="B3" s="3"/>
      <c r="C3" s="1890" t="s">
        <v>40</v>
      </c>
      <c r="D3" s="1890"/>
      <c r="E3" s="1890"/>
      <c r="F3" s="1890"/>
      <c r="G3" s="1890"/>
      <c r="H3" s="1890"/>
      <c r="I3" s="1890"/>
      <c r="J3" s="1890"/>
      <c r="K3" s="1890"/>
      <c r="L3" s="1890"/>
      <c r="M3" s="1890"/>
      <c r="N3" s="1890"/>
      <c r="O3" s="1890"/>
      <c r="P3" s="2"/>
      <c r="R3" s="1729"/>
      <c r="S3" s="1735" t="s">
        <v>995</v>
      </c>
      <c r="T3" s="1735"/>
      <c r="U3" s="1735"/>
      <c r="V3" s="1735"/>
      <c r="W3" s="1736"/>
    </row>
    <row r="4" spans="2:28" ht="7.5" customHeight="1" thickBot="1" x14ac:dyDescent="0.3">
      <c r="B4" s="112"/>
      <c r="C4" s="306"/>
      <c r="D4" s="306"/>
      <c r="E4" s="306"/>
      <c r="F4" s="306"/>
      <c r="G4" s="306"/>
      <c r="H4" s="306"/>
      <c r="I4" s="306"/>
      <c r="J4" s="306"/>
      <c r="K4" s="306"/>
      <c r="L4" s="306"/>
      <c r="M4" s="113"/>
      <c r="N4" s="113"/>
      <c r="O4" s="113"/>
      <c r="P4" s="114"/>
      <c r="R4" s="1120"/>
      <c r="S4"/>
      <c r="T4"/>
      <c r="U4"/>
      <c r="V4"/>
      <c r="W4" s="1363"/>
      <c r="X4" s="1523"/>
      <c r="Y4" s="1523"/>
      <c r="Z4" s="1523"/>
    </row>
    <row r="5" spans="2:28" ht="16.5" thickBot="1" x14ac:dyDescent="0.3">
      <c r="B5" s="112"/>
      <c r="C5" s="306"/>
      <c r="D5" s="1893" t="s">
        <v>41</v>
      </c>
      <c r="E5" s="1894"/>
      <c r="F5" s="1894"/>
      <c r="G5" s="1894"/>
      <c r="H5" s="1894"/>
      <c r="I5" s="1894"/>
      <c r="J5" s="1894"/>
      <c r="K5" s="1895"/>
      <c r="L5" s="466"/>
      <c r="M5" s="1891" t="s">
        <v>42</v>
      </c>
      <c r="N5" s="1892"/>
      <c r="O5" s="737" t="s">
        <v>43</v>
      </c>
      <c r="P5" s="738"/>
      <c r="R5" s="1120"/>
      <c r="S5" s="1917" t="str">
        <f>IF(AND(E31&lt;&gt;0,E23=0),Messages!B17,"")</f>
        <v/>
      </c>
      <c r="T5" s="1917"/>
      <c r="U5" s="1917"/>
      <c r="V5" s="1917"/>
      <c r="W5" s="1363"/>
      <c r="Y5"/>
      <c r="Z5"/>
      <c r="AA5"/>
      <c r="AB5"/>
    </row>
    <row r="6" spans="2:28" x14ac:dyDescent="0.25">
      <c r="B6" s="831"/>
      <c r="C6" s="817"/>
      <c r="D6" s="1896" t="s">
        <v>44</v>
      </c>
      <c r="E6" s="1899" t="s">
        <v>49</v>
      </c>
      <c r="F6" s="1902" t="s">
        <v>50</v>
      </c>
      <c r="G6" s="1899" t="s">
        <v>38</v>
      </c>
      <c r="H6" s="1903" t="s">
        <v>51</v>
      </c>
      <c r="I6" s="1899" t="s">
        <v>52</v>
      </c>
      <c r="J6" s="1899" t="s">
        <v>53</v>
      </c>
      <c r="K6" s="1912" t="s">
        <v>54</v>
      </c>
      <c r="L6" s="1915"/>
      <c r="M6" s="1899" t="s">
        <v>45</v>
      </c>
      <c r="N6" s="1906" t="s">
        <v>46</v>
      </c>
      <c r="O6" s="1909" t="s">
        <v>47</v>
      </c>
      <c r="P6" s="832"/>
      <c r="R6" s="1120"/>
      <c r="S6" s="1917"/>
      <c r="T6" s="1917"/>
      <c r="U6" s="1917"/>
      <c r="V6" s="1917"/>
      <c r="W6" s="1363"/>
      <c r="Y6"/>
      <c r="Z6"/>
      <c r="AA6"/>
      <c r="AB6"/>
    </row>
    <row r="7" spans="2:28" ht="15.75" thickBot="1" x14ac:dyDescent="0.3">
      <c r="B7" s="831"/>
      <c r="C7" s="818"/>
      <c r="D7" s="1897"/>
      <c r="E7" s="1900"/>
      <c r="F7" s="1900"/>
      <c r="G7" s="1900"/>
      <c r="H7" s="1904"/>
      <c r="I7" s="1900"/>
      <c r="J7" s="1900"/>
      <c r="K7" s="1913"/>
      <c r="L7" s="1916"/>
      <c r="M7" s="1900"/>
      <c r="N7" s="1907"/>
      <c r="O7" s="1910"/>
      <c r="P7" s="832"/>
      <c r="R7" s="1120"/>
      <c r="S7"/>
      <c r="T7"/>
      <c r="U7"/>
      <c r="V7"/>
      <c r="W7" s="1363"/>
      <c r="X7"/>
      <c r="Y7"/>
      <c r="Z7"/>
      <c r="AA7"/>
      <c r="AB7"/>
    </row>
    <row r="8" spans="2:28" ht="15.75" thickBot="1" x14ac:dyDescent="0.3">
      <c r="B8" s="831"/>
      <c r="C8" s="833" t="s">
        <v>48</v>
      </c>
      <c r="D8" s="1898"/>
      <c r="E8" s="1901"/>
      <c r="F8" s="1901"/>
      <c r="G8" s="1901"/>
      <c r="H8" s="1905"/>
      <c r="I8" s="1901"/>
      <c r="J8" s="1901"/>
      <c r="K8" s="1914"/>
      <c r="L8" s="1916"/>
      <c r="M8" s="1901"/>
      <c r="N8" s="1908"/>
      <c r="O8" s="1911"/>
      <c r="P8" s="832"/>
      <c r="R8" s="1120"/>
      <c r="S8" s="1917" t="str">
        <f>IF(AND(F31&lt;&gt;0,F23=0),Messages!B18,"")</f>
        <v/>
      </c>
      <c r="T8" s="1917"/>
      <c r="U8" s="1917"/>
      <c r="V8" s="1917"/>
      <c r="W8" s="1363"/>
      <c r="X8"/>
      <c r="Y8"/>
      <c r="Z8"/>
      <c r="AA8"/>
      <c r="AB8"/>
    </row>
    <row r="9" spans="2:28" x14ac:dyDescent="0.25">
      <c r="B9" s="3"/>
      <c r="C9" s="965">
        <f>'2A'!C10</f>
        <v>1</v>
      </c>
      <c r="D9" s="550"/>
      <c r="E9" s="1042"/>
      <c r="F9" s="1043"/>
      <c r="G9" s="1043"/>
      <c r="H9" s="1043"/>
      <c r="I9" s="1043"/>
      <c r="J9" s="554"/>
      <c r="K9" s="551">
        <f>SUM(E9:J9)</f>
        <v>0</v>
      </c>
      <c r="L9" s="552"/>
      <c r="M9" s="553"/>
      <c r="N9" s="554"/>
      <c r="O9" s="725">
        <f>K9+N9</f>
        <v>0</v>
      </c>
      <c r="P9" s="2"/>
      <c r="R9" s="1120"/>
      <c r="S9" s="1917"/>
      <c r="T9" s="1917"/>
      <c r="U9" s="1917"/>
      <c r="V9" s="1917"/>
      <c r="W9" s="1363"/>
      <c r="Y9"/>
      <c r="Z9"/>
      <c r="AA9"/>
      <c r="AB9"/>
    </row>
    <row r="10" spans="2:28" x14ac:dyDescent="0.25">
      <c r="B10" s="3"/>
      <c r="C10" s="966">
        <f>'2A'!C11</f>
        <v>2</v>
      </c>
      <c r="D10" s="555"/>
      <c r="E10" s="556"/>
      <c r="F10" s="557"/>
      <c r="G10" s="557"/>
      <c r="H10" s="557"/>
      <c r="I10" s="557"/>
      <c r="J10" s="558"/>
      <c r="K10" s="559">
        <f t="shared" ref="K10:K22" si="0">SUM(E10:J10)</f>
        <v>0</v>
      </c>
      <c r="L10" s="560"/>
      <c r="M10" s="561"/>
      <c r="N10" s="562"/>
      <c r="O10" s="726">
        <f t="shared" ref="O10:O22" si="1">K10+N10</f>
        <v>0</v>
      </c>
      <c r="P10" s="2"/>
      <c r="R10" s="1120"/>
      <c r="S10" s="16"/>
      <c r="T10" s="16"/>
      <c r="U10" s="16"/>
      <c r="V10" s="16"/>
      <c r="W10" s="1363"/>
      <c r="X10"/>
      <c r="Y10"/>
      <c r="Z10"/>
      <c r="AA10"/>
      <c r="AB10"/>
    </row>
    <row r="11" spans="2:28" x14ac:dyDescent="0.25">
      <c r="B11" s="3"/>
      <c r="C11" s="966">
        <f>'2A'!C12</f>
        <v>3</v>
      </c>
      <c r="D11" s="555"/>
      <c r="E11" s="556"/>
      <c r="F11" s="557"/>
      <c r="G11" s="557"/>
      <c r="H11" s="557"/>
      <c r="I11" s="557"/>
      <c r="J11" s="558"/>
      <c r="K11" s="559">
        <f t="shared" si="0"/>
        <v>0</v>
      </c>
      <c r="L11" s="560"/>
      <c r="M11" s="561"/>
      <c r="N11" s="562"/>
      <c r="O11" s="726">
        <f t="shared" si="1"/>
        <v>0</v>
      </c>
      <c r="P11" s="2"/>
      <c r="R11" s="1120"/>
      <c r="S11" s="1917" t="str">
        <f>IF(AND(G31&lt;&gt;0,G23=0),Messages!B19,"")</f>
        <v/>
      </c>
      <c r="T11" s="1917"/>
      <c r="U11" s="1917"/>
      <c r="V11" s="1917"/>
      <c r="W11" s="1363"/>
      <c r="X11"/>
      <c r="Y11"/>
      <c r="Z11"/>
      <c r="AA11"/>
      <c r="AB11"/>
    </row>
    <row r="12" spans="2:28" x14ac:dyDescent="0.25">
      <c r="B12" s="3"/>
      <c r="C12" s="966">
        <f>'2A'!C13</f>
        <v>4</v>
      </c>
      <c r="D12" s="563"/>
      <c r="E12" s="564"/>
      <c r="F12" s="565"/>
      <c r="G12" s="565"/>
      <c r="H12" s="565"/>
      <c r="I12" s="565"/>
      <c r="J12" s="562"/>
      <c r="K12" s="559">
        <f t="shared" si="0"/>
        <v>0</v>
      </c>
      <c r="L12" s="560"/>
      <c r="M12" s="561"/>
      <c r="N12" s="562"/>
      <c r="O12" s="726">
        <f t="shared" si="1"/>
        <v>0</v>
      </c>
      <c r="P12" s="2"/>
      <c r="R12" s="1120"/>
      <c r="S12" s="1917"/>
      <c r="T12" s="1917"/>
      <c r="U12" s="1917"/>
      <c r="V12" s="1917"/>
      <c r="W12" s="1363"/>
      <c r="X12"/>
      <c r="Y12"/>
      <c r="Z12"/>
      <c r="AA12"/>
      <c r="AB12"/>
    </row>
    <row r="13" spans="2:28" ht="15.75" thickBot="1" x14ac:dyDescent="0.3">
      <c r="B13" s="1571" t="s">
        <v>997</v>
      </c>
      <c r="C13" s="966">
        <f>'2A'!C14</f>
        <v>5</v>
      </c>
      <c r="D13" s="555"/>
      <c r="E13" s="556"/>
      <c r="F13" s="557"/>
      <c r="G13" s="557"/>
      <c r="H13" s="557"/>
      <c r="I13" s="557"/>
      <c r="J13" s="558"/>
      <c r="K13" s="559">
        <f t="shared" si="0"/>
        <v>0</v>
      </c>
      <c r="L13" s="560"/>
      <c r="M13" s="561"/>
      <c r="N13" s="562"/>
      <c r="O13" s="726">
        <f t="shared" si="1"/>
        <v>0</v>
      </c>
      <c r="P13" s="2"/>
      <c r="R13" s="1563"/>
      <c r="S13" s="1564"/>
      <c r="T13" s="1564"/>
      <c r="U13" s="1564"/>
      <c r="V13" s="1564"/>
      <c r="W13" s="1734"/>
      <c r="Y13"/>
      <c r="Z13"/>
      <c r="AA13"/>
      <c r="AB13"/>
    </row>
    <row r="14" spans="2:28" hidden="1" x14ac:dyDescent="0.25">
      <c r="B14" s="1575"/>
      <c r="C14" s="1578">
        <f>'2A'!C15</f>
        <v>6</v>
      </c>
      <c r="D14" s="563"/>
      <c r="E14" s="564"/>
      <c r="F14" s="565"/>
      <c r="G14" s="565"/>
      <c r="H14" s="565"/>
      <c r="I14" s="565"/>
      <c r="J14" s="562"/>
      <c r="K14" s="559">
        <f t="shared" si="0"/>
        <v>0</v>
      </c>
      <c r="L14" s="560"/>
      <c r="M14" s="561"/>
      <c r="N14" s="562"/>
      <c r="O14" s="726">
        <f t="shared" si="1"/>
        <v>0</v>
      </c>
      <c r="P14" s="2"/>
      <c r="R14" s="1555"/>
      <c r="S14" s="1561"/>
      <c r="T14" s="1561"/>
      <c r="U14" s="1561"/>
      <c r="V14" s="1561"/>
      <c r="W14" s="1556"/>
    </row>
    <row r="15" spans="2:28" hidden="1" x14ac:dyDescent="0.25">
      <c r="B15" s="1575"/>
      <c r="C15" s="967">
        <f>'2A'!C16</f>
        <v>7</v>
      </c>
      <c r="D15" s="555"/>
      <c r="E15" s="556"/>
      <c r="F15" s="557"/>
      <c r="G15" s="557"/>
      <c r="H15" s="557"/>
      <c r="I15" s="557"/>
      <c r="J15" s="558"/>
      <c r="K15" s="559">
        <f t="shared" si="0"/>
        <v>0</v>
      </c>
      <c r="L15" s="560"/>
      <c r="M15" s="561"/>
      <c r="N15" s="562"/>
      <c r="O15" s="726">
        <f t="shared" si="1"/>
        <v>0</v>
      </c>
      <c r="P15" s="2"/>
      <c r="R15" s="1555"/>
      <c r="W15" s="1556"/>
    </row>
    <row r="16" spans="2:28" hidden="1" x14ac:dyDescent="0.25">
      <c r="B16" s="1575"/>
      <c r="C16" s="966">
        <f>'2A'!C17</f>
        <v>8</v>
      </c>
      <c r="D16" s="563"/>
      <c r="E16" s="564"/>
      <c r="F16" s="565"/>
      <c r="G16" s="565"/>
      <c r="H16" s="565"/>
      <c r="I16" s="565"/>
      <c r="J16" s="562"/>
      <c r="K16" s="559">
        <f t="shared" si="0"/>
        <v>0</v>
      </c>
      <c r="L16" s="560"/>
      <c r="M16" s="561"/>
      <c r="N16" s="562"/>
      <c r="O16" s="726">
        <f t="shared" si="1"/>
        <v>0</v>
      </c>
      <c r="P16" s="2"/>
      <c r="R16" s="1555"/>
      <c r="W16" s="1556"/>
    </row>
    <row r="17" spans="2:23" hidden="1" x14ac:dyDescent="0.25">
      <c r="B17" s="1575"/>
      <c r="C17" s="966">
        <f>'2A'!C18</f>
        <v>9</v>
      </c>
      <c r="D17" s="555"/>
      <c r="E17" s="556"/>
      <c r="F17" s="557"/>
      <c r="G17" s="557"/>
      <c r="H17" s="557"/>
      <c r="I17" s="557"/>
      <c r="J17" s="558"/>
      <c r="K17" s="559">
        <f t="shared" si="0"/>
        <v>0</v>
      </c>
      <c r="L17" s="560"/>
      <c r="M17" s="561"/>
      <c r="N17" s="562"/>
      <c r="O17" s="726">
        <f t="shared" si="1"/>
        <v>0</v>
      </c>
      <c r="P17" s="2"/>
      <c r="R17" s="1555"/>
      <c r="W17" s="1556"/>
    </row>
    <row r="18" spans="2:23" hidden="1" x14ac:dyDescent="0.25">
      <c r="B18" s="1575"/>
      <c r="C18" s="966">
        <f>'2A'!C19</f>
        <v>10</v>
      </c>
      <c r="D18" s="563"/>
      <c r="E18" s="564"/>
      <c r="F18" s="565"/>
      <c r="G18" s="565"/>
      <c r="H18" s="565"/>
      <c r="I18" s="565"/>
      <c r="J18" s="562"/>
      <c r="K18" s="559">
        <f t="shared" si="0"/>
        <v>0</v>
      </c>
      <c r="L18" s="560"/>
      <c r="M18" s="561"/>
      <c r="N18" s="562"/>
      <c r="O18" s="726">
        <f t="shared" si="1"/>
        <v>0</v>
      </c>
      <c r="P18" s="2"/>
      <c r="R18" s="1555"/>
      <c r="W18" s="1556"/>
    </row>
    <row r="19" spans="2:23" hidden="1" x14ac:dyDescent="0.25">
      <c r="B19" s="1575"/>
      <c r="C19" s="966">
        <f>'2A'!C20</f>
        <v>11</v>
      </c>
      <c r="D19" s="555"/>
      <c r="E19" s="556"/>
      <c r="F19" s="557"/>
      <c r="G19" s="557"/>
      <c r="H19" s="557"/>
      <c r="I19" s="557"/>
      <c r="J19" s="558"/>
      <c r="K19" s="559">
        <f t="shared" si="0"/>
        <v>0</v>
      </c>
      <c r="L19" s="560"/>
      <c r="M19" s="561"/>
      <c r="N19" s="562"/>
      <c r="O19" s="726">
        <f t="shared" si="1"/>
        <v>0</v>
      </c>
      <c r="P19" s="2"/>
      <c r="R19" s="1555"/>
      <c r="W19" s="1556"/>
    </row>
    <row r="20" spans="2:23" hidden="1" x14ac:dyDescent="0.25">
      <c r="B20" s="1575"/>
      <c r="C20" s="966">
        <f>'2A'!C21</f>
        <v>12</v>
      </c>
      <c r="D20" s="563"/>
      <c r="E20" s="564"/>
      <c r="F20" s="565"/>
      <c r="G20" s="565"/>
      <c r="H20" s="565"/>
      <c r="I20" s="565"/>
      <c r="J20" s="562"/>
      <c r="K20" s="559">
        <f t="shared" si="0"/>
        <v>0</v>
      </c>
      <c r="L20" s="560"/>
      <c r="M20" s="561"/>
      <c r="N20" s="562"/>
      <c r="O20" s="726">
        <f t="shared" si="1"/>
        <v>0</v>
      </c>
      <c r="P20" s="2"/>
      <c r="R20" s="1555"/>
      <c r="W20" s="1556"/>
    </row>
    <row r="21" spans="2:23" hidden="1" x14ac:dyDescent="0.25">
      <c r="B21" s="1575"/>
      <c r="C21" s="967">
        <f>'2A'!C22</f>
        <v>13</v>
      </c>
      <c r="D21" s="555"/>
      <c r="E21" s="556"/>
      <c r="F21" s="557"/>
      <c r="G21" s="557"/>
      <c r="H21" s="557"/>
      <c r="I21" s="557"/>
      <c r="J21" s="558"/>
      <c r="K21" s="559">
        <f t="shared" si="0"/>
        <v>0</v>
      </c>
      <c r="L21" s="560"/>
      <c r="M21" s="561"/>
      <c r="N21" s="562"/>
      <c r="O21" s="726">
        <f t="shared" si="1"/>
        <v>0</v>
      </c>
      <c r="P21" s="2"/>
      <c r="R21" s="1555"/>
      <c r="W21" s="1556"/>
    </row>
    <row r="22" spans="2:23" ht="15.75" hidden="1" thickBot="1" x14ac:dyDescent="0.3">
      <c r="B22" s="1575"/>
      <c r="C22" s="968">
        <f>'2A'!C23</f>
        <v>14</v>
      </c>
      <c r="D22" s="567"/>
      <c r="E22" s="568"/>
      <c r="F22" s="569"/>
      <c r="G22" s="569"/>
      <c r="H22" s="569"/>
      <c r="I22" s="569"/>
      <c r="J22" s="570"/>
      <c r="K22" s="571">
        <f t="shared" si="0"/>
        <v>0</v>
      </c>
      <c r="L22" s="566"/>
      <c r="M22" s="572"/>
      <c r="N22" s="573"/>
      <c r="O22" s="727">
        <f t="shared" si="1"/>
        <v>0</v>
      </c>
      <c r="P22" s="2"/>
      <c r="R22" s="1555"/>
      <c r="W22" s="1556"/>
    </row>
    <row r="23" spans="2:23" ht="16.5" thickTop="1" thickBot="1" x14ac:dyDescent="0.3">
      <c r="B23" s="1573" t="s">
        <v>996</v>
      </c>
      <c r="C23" s="307" t="s">
        <v>55</v>
      </c>
      <c r="D23" s="467"/>
      <c r="E23" s="574">
        <f t="shared" ref="E23:K23" si="2">SUM(E9:E22)</f>
        <v>0</v>
      </c>
      <c r="F23" s="575">
        <f t="shared" si="2"/>
        <v>0</v>
      </c>
      <c r="G23" s="575">
        <f t="shared" si="2"/>
        <v>0</v>
      </c>
      <c r="H23" s="575">
        <f t="shared" si="2"/>
        <v>0</v>
      </c>
      <c r="I23" s="575">
        <f t="shared" si="2"/>
        <v>0</v>
      </c>
      <c r="J23" s="576">
        <f t="shared" si="2"/>
        <v>0</v>
      </c>
      <c r="K23" s="472">
        <f t="shared" si="2"/>
        <v>0</v>
      </c>
      <c r="L23" s="469"/>
      <c r="M23" s="470"/>
      <c r="N23" s="468">
        <f>SUM(N9:N22)</f>
        <v>0</v>
      </c>
      <c r="O23" s="471">
        <f>SUM(O9:O22)</f>
        <v>0</v>
      </c>
      <c r="P23" s="2"/>
    </row>
    <row r="24" spans="2:23" ht="15.75" thickBot="1" x14ac:dyDescent="0.3">
      <c r="B24" s="834"/>
      <c r="C24" s="5"/>
      <c r="D24" s="5"/>
      <c r="E24" s="5"/>
      <c r="F24" s="5"/>
      <c r="G24" s="5"/>
      <c r="H24" s="5"/>
      <c r="I24" s="5"/>
      <c r="J24" s="5"/>
      <c r="K24" s="5"/>
      <c r="L24" s="5"/>
      <c r="M24" s="5"/>
      <c r="N24" s="5"/>
      <c r="O24" s="5"/>
      <c r="P24" s="835"/>
    </row>
    <row r="29" spans="2:23" ht="15.75" hidden="1" thickBot="1" x14ac:dyDescent="0.3">
      <c r="D29" s="1522"/>
      <c r="E29" s="306" t="s">
        <v>975</v>
      </c>
      <c r="F29"/>
      <c r="G29"/>
    </row>
    <row r="30" spans="2:23" ht="15.75" hidden="1" thickBot="1" x14ac:dyDescent="0.3">
      <c r="D30" s="1522"/>
      <c r="E30" s="1737" t="s">
        <v>976</v>
      </c>
      <c r="F30" s="1738" t="s">
        <v>977</v>
      </c>
      <c r="G30" s="1739" t="s">
        <v>978</v>
      </c>
    </row>
    <row r="31" spans="2:23" ht="15.75" hidden="1" thickBot="1" x14ac:dyDescent="0.3">
      <c r="D31" s="1522"/>
      <c r="E31" s="1082">
        <f>'2A'!M42</f>
        <v>0</v>
      </c>
      <c r="F31" s="1083">
        <f>'2A'!O42</f>
        <v>0</v>
      </c>
      <c r="G31" s="1725">
        <f>'2A'!N42</f>
        <v>0</v>
      </c>
    </row>
  </sheetData>
  <sheetProtection algorithmName="SHA-512" hashValue="dw/KgFCe6QLrtDXJG8mOC/gNn/m0/GnkSFw0STVEeAnTei6t2Mx52xjhl+1Z8gja72mBEq75IbpAC9k/rRihXA==" saltValue="asvTqMQyv2gvxwMAj6KOMA==" spinCount="100000" sheet="1" formatCells="0" formatColumns="0" formatRows="0"/>
  <mergeCells count="18">
    <mergeCell ref="S11:V12"/>
    <mergeCell ref="S8:V9"/>
    <mergeCell ref="S5:V6"/>
    <mergeCell ref="C3:O3"/>
    <mergeCell ref="M5:N5"/>
    <mergeCell ref="D5:K5"/>
    <mergeCell ref="D6:D8"/>
    <mergeCell ref="E6:E8"/>
    <mergeCell ref="F6:F8"/>
    <mergeCell ref="G6:G8"/>
    <mergeCell ref="H6:H8"/>
    <mergeCell ref="N6:N8"/>
    <mergeCell ref="O6:O8"/>
    <mergeCell ref="I6:I8"/>
    <mergeCell ref="J6:J8"/>
    <mergeCell ref="K6:K8"/>
    <mergeCell ref="L6:L8"/>
    <mergeCell ref="M6:M8"/>
  </mergeCells>
  <conditionalFormatting sqref="E9:E22">
    <cfRule type="expression" dxfId="66" priority="128">
      <formula>$S$5&lt;&gt;""</formula>
    </cfRule>
  </conditionalFormatting>
  <conditionalFormatting sqref="F9:F22">
    <cfRule type="expression" dxfId="65" priority="129">
      <formula>$S$8&lt;&gt;""</formula>
    </cfRule>
  </conditionalFormatting>
  <conditionalFormatting sqref="G9:G22">
    <cfRule type="expression" dxfId="64" priority="130">
      <formula>$S$11&lt;&gt;""</formula>
    </cfRule>
  </conditionalFormatting>
  <conditionalFormatting sqref="S3:V3 S5 S8 S10:V10 S11 S14:V14">
    <cfRule type="containsText" dxfId="63" priority="1" operator="containsText" text="warning">
      <formula>NOT(ISERROR(SEARCH("warning",S3)))</formula>
    </cfRule>
  </conditionalFormatting>
  <pageMargins left="0.7" right="0.7" top="0.75" bottom="0.75" header="0.3" footer="0.3"/>
  <pageSetup scale="87" orientation="landscape" r:id="rId1"/>
  <headerFooter>
    <oddFooter>&amp;LForm 2B
Square Footage Details&amp;CCFA Forms</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
  <sheetViews>
    <sheetView showGridLines="0" zoomScaleNormal="100" workbookViewId="0">
      <selection activeCell="K29" sqref="K29"/>
    </sheetView>
  </sheetViews>
  <sheetFormatPr defaultRowHeight="15" x14ac:dyDescent="0.25"/>
  <sheetData/>
  <sheetProtection algorithmName="SHA-512" hashValue="Khubnp136vR2pYZfq5CZkDPxDL0b/AOVFxekq8kc7Q1/q1f+nP1zGpJlslxbs9bERBaZgZGwYqi4p8DSbYqdyg==" saltValue="U7+Awu5lkJzjZ0IQxQAWog==" spinCount="100000" sheet="1" objects="1" scenarios="1"/>
  <pageMargins left="0.25" right="0.25" top="0.75" bottom="0.75" header="0.3" footer="0.3"/>
  <pageSetup scale="9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U44"/>
  <sheetViews>
    <sheetView showGridLines="0" zoomScaleNormal="100" workbookViewId="0">
      <selection activeCell="D52" sqref="D52"/>
    </sheetView>
  </sheetViews>
  <sheetFormatPr defaultColWidth="9.140625" defaultRowHeight="15" x14ac:dyDescent="0.25"/>
  <cols>
    <col min="1" max="2" width="1.7109375" style="296" customWidth="1"/>
    <col min="3" max="3" width="34" style="296" customWidth="1"/>
    <col min="4" max="4" width="11" style="296" customWidth="1"/>
    <col min="5" max="5" width="14.85546875" style="296" bestFit="1" customWidth="1"/>
    <col min="6" max="6" width="19.140625" style="296" bestFit="1" customWidth="1"/>
    <col min="7" max="7" width="10.140625" style="296" customWidth="1"/>
    <col min="8" max="8" width="11" style="296" customWidth="1"/>
    <col min="9" max="9" width="1.7109375" style="296" customWidth="1"/>
    <col min="10" max="11" width="1.5703125" style="296" customWidth="1"/>
    <col min="12" max="15" width="9.140625" style="296"/>
    <col min="16" max="16" width="1.42578125" style="296" customWidth="1"/>
    <col min="17" max="17" width="2.28515625" customWidth="1"/>
    <col min="18" max="16384" width="9.140625" style="296"/>
  </cols>
  <sheetData>
    <row r="1" spans="1:21" ht="9" customHeight="1" thickBot="1" x14ac:dyDescent="0.3"/>
    <row r="2" spans="1:21" ht="9" customHeight="1" thickBot="1" x14ac:dyDescent="0.3">
      <c r="B2" s="308"/>
      <c r="C2" s="309"/>
      <c r="D2" s="309"/>
      <c r="E2" s="309"/>
      <c r="F2" s="309"/>
      <c r="G2" s="309"/>
      <c r="H2" s="309"/>
      <c r="I2" s="310"/>
    </row>
    <row r="3" spans="1:21" ht="18.75" x14ac:dyDescent="0.3">
      <c r="B3" s="311"/>
      <c r="C3" s="1796" t="s">
        <v>56</v>
      </c>
      <c r="D3" s="1796"/>
      <c r="E3" s="1796"/>
      <c r="F3" s="1796"/>
      <c r="G3" s="1796"/>
      <c r="H3" s="1796"/>
      <c r="I3" s="312"/>
      <c r="K3" s="1729"/>
      <c r="L3" s="1730" t="s">
        <v>995</v>
      </c>
      <c r="M3" s="1731"/>
      <c r="N3" s="1731"/>
      <c r="O3" s="1731"/>
      <c r="P3" s="1732"/>
    </row>
    <row r="4" spans="1:21" ht="7.5" customHeight="1" x14ac:dyDescent="0.25">
      <c r="B4" s="311"/>
      <c r="C4" s="313"/>
      <c r="D4" s="113"/>
      <c r="E4" s="113"/>
      <c r="F4" s="113"/>
      <c r="G4" s="113"/>
      <c r="H4" s="113"/>
      <c r="I4" s="312"/>
      <c r="K4" s="1120"/>
      <c r="L4"/>
      <c r="M4"/>
      <c r="N4"/>
      <c r="O4"/>
      <c r="P4" s="1363"/>
    </row>
    <row r="5" spans="1:21" ht="15.75" thickBot="1" x14ac:dyDescent="0.3">
      <c r="B5" s="311"/>
      <c r="C5" s="1927" t="str">
        <f>IF('1'!G5="",Messages!B3,(CONCATENATE("Project Name: ",'1'!G5)))</f>
        <v>Enter Project Name on Form 1</v>
      </c>
      <c r="D5" s="1927"/>
      <c r="E5" s="1927"/>
      <c r="F5" s="1928"/>
      <c r="G5" s="1927"/>
      <c r="H5" s="113"/>
      <c r="I5" s="312"/>
      <c r="K5" s="1120"/>
      <c r="L5" s="1929" t="str">
        <f>IF(AND(H29&lt;&gt;H44,H29&lt;&gt;0),Messages!B22,"")</f>
        <v/>
      </c>
      <c r="M5" s="1929"/>
      <c r="N5" s="1929"/>
      <c r="O5" s="1929"/>
      <c r="P5" s="1363"/>
      <c r="R5"/>
      <c r="S5"/>
      <c r="T5"/>
      <c r="U5"/>
    </row>
    <row r="6" spans="1:21" ht="15.75" thickBot="1" x14ac:dyDescent="0.3">
      <c r="B6" s="311"/>
      <c r="C6" s="313"/>
      <c r="D6" s="113"/>
      <c r="E6" s="113"/>
      <c r="F6" s="113"/>
      <c r="G6" s="113"/>
      <c r="H6" s="113"/>
      <c r="I6" s="312"/>
      <c r="K6" s="1120"/>
      <c r="L6" s="1929"/>
      <c r="M6" s="1929"/>
      <c r="N6" s="1929"/>
      <c r="O6" s="1929"/>
      <c r="P6" s="1363"/>
      <c r="R6"/>
      <c r="S6"/>
      <c r="T6"/>
      <c r="U6"/>
    </row>
    <row r="7" spans="1:21" ht="15.75" thickBot="1" x14ac:dyDescent="0.3">
      <c r="B7" s="311"/>
      <c r="C7" s="1930" t="s">
        <v>57</v>
      </c>
      <c r="D7" s="1932" t="s">
        <v>58</v>
      </c>
      <c r="E7" s="1934" t="s">
        <v>59</v>
      </c>
      <c r="F7" s="1934" t="s">
        <v>944</v>
      </c>
      <c r="G7" s="1932" t="s">
        <v>60</v>
      </c>
      <c r="H7" s="1936" t="s">
        <v>531</v>
      </c>
      <c r="I7" s="312"/>
      <c r="K7" s="1563"/>
      <c r="L7" s="1564"/>
      <c r="M7" s="1564"/>
      <c r="N7" s="1564"/>
      <c r="O7" s="1564"/>
      <c r="P7" s="1734"/>
    </row>
    <row r="8" spans="1:21" x14ac:dyDescent="0.25">
      <c r="B8" s="311"/>
      <c r="C8" s="1931"/>
      <c r="D8" s="1933"/>
      <c r="E8" s="1935"/>
      <c r="F8" s="1935"/>
      <c r="G8" s="1933"/>
      <c r="H8" s="1937"/>
      <c r="I8" s="312"/>
      <c r="Q8" s="296"/>
    </row>
    <row r="9" spans="1:21" x14ac:dyDescent="0.25">
      <c r="B9" s="311"/>
      <c r="C9" s="1174" t="s">
        <v>479</v>
      </c>
      <c r="D9" s="1175" t="s">
        <v>479</v>
      </c>
      <c r="E9" s="1176" t="s">
        <v>479</v>
      </c>
      <c r="F9" s="1176"/>
      <c r="G9" s="1175" t="s">
        <v>479</v>
      </c>
      <c r="H9" s="1177"/>
      <c r="I9" s="312"/>
      <c r="Q9" s="296"/>
    </row>
    <row r="10" spans="1:21" x14ac:dyDescent="0.25">
      <c r="B10" s="311"/>
      <c r="C10" s="1178"/>
      <c r="D10" s="1179"/>
      <c r="E10" s="1180"/>
      <c r="F10" s="1180"/>
      <c r="G10" s="1179"/>
      <c r="H10" s="1181"/>
      <c r="I10" s="312"/>
      <c r="Q10" s="296"/>
    </row>
    <row r="11" spans="1:21" x14ac:dyDescent="0.25">
      <c r="B11" s="311"/>
      <c r="C11" s="1178"/>
      <c r="D11" s="1179"/>
      <c r="E11" s="1180"/>
      <c r="F11" s="1180"/>
      <c r="G11" s="1179"/>
      <c r="H11" s="1181"/>
      <c r="I11" s="312"/>
      <c r="Q11" s="296"/>
    </row>
    <row r="12" spans="1:21" x14ac:dyDescent="0.25">
      <c r="B12" s="311"/>
      <c r="C12" s="1178"/>
      <c r="D12" s="1179"/>
      <c r="E12" s="1180"/>
      <c r="F12" s="1180"/>
      <c r="G12" s="1179"/>
      <c r="H12" s="1181"/>
      <c r="I12" s="312"/>
    </row>
    <row r="13" spans="1:21" x14ac:dyDescent="0.25">
      <c r="B13" s="311"/>
      <c r="C13" s="1178"/>
      <c r="D13" s="1179"/>
      <c r="E13" s="1180"/>
      <c r="F13" s="1180"/>
      <c r="G13" s="1179"/>
      <c r="H13" s="1181"/>
      <c r="I13" s="312"/>
    </row>
    <row r="14" spans="1:21" x14ac:dyDescent="0.25">
      <c r="A14" s="1566" t="s">
        <v>997</v>
      </c>
      <c r="B14" s="311"/>
      <c r="C14" s="1178"/>
      <c r="D14" s="1179"/>
      <c r="E14" s="1180"/>
      <c r="F14" s="1180"/>
      <c r="G14" s="1179"/>
      <c r="H14" s="1181"/>
      <c r="I14" s="312"/>
    </row>
    <row r="15" spans="1:21" hidden="1" x14ac:dyDescent="0.25">
      <c r="A15" s="1530"/>
      <c r="B15" s="311"/>
      <c r="C15" s="1178"/>
      <c r="D15" s="1179"/>
      <c r="E15" s="1180"/>
      <c r="F15" s="1180"/>
      <c r="G15" s="1179"/>
      <c r="H15" s="1181"/>
      <c r="I15" s="312"/>
    </row>
    <row r="16" spans="1:21" hidden="1" x14ac:dyDescent="0.25">
      <c r="A16" s="1530"/>
      <c r="B16" s="311"/>
      <c r="C16" s="1178"/>
      <c r="D16" s="1179"/>
      <c r="E16" s="1180"/>
      <c r="F16" s="1180"/>
      <c r="G16" s="1179"/>
      <c r="H16" s="1181"/>
      <c r="I16" s="312"/>
    </row>
    <row r="17" spans="1:17" hidden="1" x14ac:dyDescent="0.25">
      <c r="A17" s="1530"/>
      <c r="B17" s="311"/>
      <c r="C17" s="1178"/>
      <c r="D17" s="1179"/>
      <c r="E17" s="1180"/>
      <c r="F17" s="1180"/>
      <c r="G17" s="1179"/>
      <c r="H17" s="1181"/>
      <c r="I17" s="312"/>
    </row>
    <row r="18" spans="1:17" hidden="1" x14ac:dyDescent="0.25">
      <c r="A18" s="1530"/>
      <c r="B18" s="311"/>
      <c r="C18" s="1178"/>
      <c r="D18" s="1179"/>
      <c r="E18" s="1180"/>
      <c r="F18" s="1180"/>
      <c r="G18" s="1179"/>
      <c r="H18" s="1181"/>
      <c r="I18" s="312"/>
    </row>
    <row r="19" spans="1:17" hidden="1" x14ac:dyDescent="0.25">
      <c r="A19" s="1530"/>
      <c r="B19" s="311"/>
      <c r="C19" s="1178"/>
      <c r="D19" s="1179"/>
      <c r="E19" s="1180"/>
      <c r="F19" s="1180"/>
      <c r="G19" s="1179"/>
      <c r="H19" s="1181"/>
      <c r="I19" s="312"/>
    </row>
    <row r="20" spans="1:17" hidden="1" x14ac:dyDescent="0.25">
      <c r="A20" s="1530"/>
      <c r="B20" s="311"/>
      <c r="C20" s="1178"/>
      <c r="D20" s="1179"/>
      <c r="E20" s="1180"/>
      <c r="F20" s="1180"/>
      <c r="G20" s="1179"/>
      <c r="H20" s="1181"/>
      <c r="I20" s="312"/>
    </row>
    <row r="21" spans="1:17" hidden="1" x14ac:dyDescent="0.25">
      <c r="A21" s="1530"/>
      <c r="B21" s="311"/>
      <c r="C21" s="1178"/>
      <c r="D21" s="1179"/>
      <c r="E21" s="1180"/>
      <c r="F21" s="1180"/>
      <c r="G21" s="1179"/>
      <c r="H21" s="1181"/>
      <c r="I21" s="312"/>
    </row>
    <row r="22" spans="1:17" hidden="1" x14ac:dyDescent="0.25">
      <c r="A22" s="1530"/>
      <c r="B22" s="311"/>
      <c r="C22" s="1178"/>
      <c r="D22" s="1179"/>
      <c r="E22" s="1180"/>
      <c r="F22" s="1180"/>
      <c r="G22" s="1179"/>
      <c r="H22" s="1181"/>
      <c r="I22" s="312"/>
    </row>
    <row r="23" spans="1:17" hidden="1" x14ac:dyDescent="0.25">
      <c r="A23" s="1530"/>
      <c r="B23" s="311"/>
      <c r="C23" s="1178"/>
      <c r="D23" s="1179"/>
      <c r="E23" s="1180"/>
      <c r="F23" s="1180"/>
      <c r="G23" s="1179"/>
      <c r="H23" s="1181"/>
      <c r="I23" s="312"/>
    </row>
    <row r="24" spans="1:17" hidden="1" x14ac:dyDescent="0.25">
      <c r="A24" s="1530"/>
      <c r="B24" s="311"/>
      <c r="C24" s="1178"/>
      <c r="D24" s="1179"/>
      <c r="E24" s="1180"/>
      <c r="F24" s="1180"/>
      <c r="G24" s="1179"/>
      <c r="H24" s="1181"/>
      <c r="I24" s="312"/>
    </row>
    <row r="25" spans="1:17" hidden="1" x14ac:dyDescent="0.25">
      <c r="A25" s="1530"/>
      <c r="B25" s="311"/>
      <c r="C25" s="1178"/>
      <c r="D25" s="1179"/>
      <c r="E25" s="1180"/>
      <c r="F25" s="1180"/>
      <c r="G25" s="1179"/>
      <c r="H25" s="1181"/>
      <c r="I25" s="312"/>
    </row>
    <row r="26" spans="1:17" hidden="1" x14ac:dyDescent="0.25">
      <c r="A26" s="1530"/>
      <c r="B26" s="311"/>
      <c r="C26" s="1178"/>
      <c r="D26" s="1179"/>
      <c r="E26" s="1180"/>
      <c r="F26" s="1180"/>
      <c r="G26" s="1179"/>
      <c r="H26" s="1181"/>
      <c r="I26" s="312"/>
    </row>
    <row r="27" spans="1:17" hidden="1" x14ac:dyDescent="0.25">
      <c r="A27" s="1530"/>
      <c r="B27" s="311"/>
      <c r="C27" s="1182"/>
      <c r="D27" s="1183"/>
      <c r="E27" s="528"/>
      <c r="F27" s="528"/>
      <c r="G27" s="1183"/>
      <c r="H27" s="1184"/>
      <c r="I27" s="312"/>
    </row>
    <row r="28" spans="1:17" ht="15.75" thickBot="1" x14ac:dyDescent="0.3">
      <c r="A28" s="1567" t="s">
        <v>996</v>
      </c>
      <c r="B28" s="311"/>
      <c r="C28" s="836"/>
      <c r="D28" s="837"/>
      <c r="E28" s="838"/>
      <c r="F28" s="1484"/>
      <c r="G28" s="837"/>
      <c r="H28" s="839"/>
      <c r="I28" s="312"/>
    </row>
    <row r="29" spans="1:17" ht="17.25" customHeight="1" thickTop="1" thickBot="1" x14ac:dyDescent="0.3">
      <c r="B29" s="311"/>
      <c r="C29" s="113"/>
      <c r="D29" s="113"/>
      <c r="E29" s="113"/>
      <c r="F29" s="113"/>
      <c r="G29" s="1060" t="s">
        <v>643</v>
      </c>
      <c r="H29" s="318">
        <f>SUM(H9:H28)</f>
        <v>0</v>
      </c>
      <c r="I29" s="312"/>
    </row>
    <row r="30" spans="1:17" ht="15.75" thickTop="1" x14ac:dyDescent="0.25">
      <c r="B30" s="311"/>
      <c r="C30" s="314" t="s">
        <v>61</v>
      </c>
      <c r="D30" s="113"/>
      <c r="I30" s="312"/>
      <c r="Q30" s="296"/>
    </row>
    <row r="31" spans="1:17" x14ac:dyDescent="0.25">
      <c r="B31" s="311"/>
      <c r="C31" s="1918"/>
      <c r="D31" s="1919"/>
      <c r="E31" s="1919"/>
      <c r="F31" s="1919"/>
      <c r="G31" s="1919"/>
      <c r="H31" s="1920"/>
      <c r="I31" s="312"/>
      <c r="Q31" s="296"/>
    </row>
    <row r="32" spans="1:17" x14ac:dyDescent="0.25">
      <c r="B32" s="311"/>
      <c r="C32" s="1921"/>
      <c r="D32" s="1922"/>
      <c r="E32" s="1922"/>
      <c r="F32" s="1922"/>
      <c r="G32" s="1922"/>
      <c r="H32" s="1923"/>
      <c r="I32" s="312"/>
      <c r="Q32" s="296"/>
    </row>
    <row r="33" spans="2:17" x14ac:dyDescent="0.25">
      <c r="B33" s="311"/>
      <c r="C33" s="1921"/>
      <c r="D33" s="1922"/>
      <c r="E33" s="1922"/>
      <c r="F33" s="1922"/>
      <c r="G33" s="1922"/>
      <c r="H33" s="1923"/>
      <c r="I33" s="312"/>
      <c r="Q33" s="296"/>
    </row>
    <row r="34" spans="2:17" x14ac:dyDescent="0.25">
      <c r="B34" s="311"/>
      <c r="C34" s="1921"/>
      <c r="D34" s="1922"/>
      <c r="E34" s="1922"/>
      <c r="F34" s="1922"/>
      <c r="G34" s="1922"/>
      <c r="H34" s="1923"/>
      <c r="I34" s="312"/>
      <c r="Q34" s="296"/>
    </row>
    <row r="35" spans="2:17" x14ac:dyDescent="0.25">
      <c r="B35" s="311"/>
      <c r="C35" s="1921"/>
      <c r="D35" s="1922"/>
      <c r="E35" s="1922"/>
      <c r="F35" s="1922"/>
      <c r="G35" s="1922"/>
      <c r="H35" s="1923"/>
      <c r="I35" s="312"/>
      <c r="Q35" s="296"/>
    </row>
    <row r="36" spans="2:17" x14ac:dyDescent="0.25">
      <c r="B36" s="311"/>
      <c r="C36" s="1921"/>
      <c r="D36" s="1922"/>
      <c r="E36" s="1922"/>
      <c r="F36" s="1922"/>
      <c r="G36" s="1922"/>
      <c r="H36" s="1923"/>
      <c r="I36" s="312"/>
      <c r="Q36" s="296"/>
    </row>
    <row r="37" spans="2:17" x14ac:dyDescent="0.25">
      <c r="B37" s="311"/>
      <c r="C37" s="1921"/>
      <c r="D37" s="1922"/>
      <c r="E37" s="1922"/>
      <c r="F37" s="1922"/>
      <c r="G37" s="1922"/>
      <c r="H37" s="1923"/>
      <c r="I37" s="312"/>
      <c r="Q37" s="296"/>
    </row>
    <row r="38" spans="2:17" x14ac:dyDescent="0.25">
      <c r="B38" s="311"/>
      <c r="C38" s="1921"/>
      <c r="D38" s="1922"/>
      <c r="E38" s="1922"/>
      <c r="F38" s="1922"/>
      <c r="G38" s="1922"/>
      <c r="H38" s="1923"/>
      <c r="I38" s="312"/>
      <c r="Q38" s="296"/>
    </row>
    <row r="39" spans="2:17" ht="9" customHeight="1" x14ac:dyDescent="0.25">
      <c r="B39" s="311"/>
      <c r="C39" s="1924"/>
      <c r="D39" s="1925"/>
      <c r="E39" s="1925"/>
      <c r="F39" s="1925"/>
      <c r="G39" s="1925"/>
      <c r="H39" s="1926"/>
      <c r="I39" s="312"/>
    </row>
    <row r="40" spans="2:17" ht="15.75" thickBot="1" x14ac:dyDescent="0.3">
      <c r="B40" s="315"/>
      <c r="C40" s="316"/>
      <c r="D40" s="316"/>
      <c r="E40" s="316"/>
      <c r="F40" s="316"/>
      <c r="G40" s="316"/>
      <c r="H40" s="316"/>
      <c r="I40" s="317"/>
    </row>
    <row r="42" spans="2:17" ht="18" hidden="1" customHeight="1" thickBot="1" x14ac:dyDescent="0.3">
      <c r="G42" s="1522"/>
      <c r="H42" s="306" t="s">
        <v>975</v>
      </c>
    </row>
    <row r="43" spans="2:17" hidden="1" x14ac:dyDescent="0.25">
      <c r="G43" s="1522"/>
      <c r="H43" s="1740" t="s">
        <v>976</v>
      </c>
    </row>
    <row r="44" spans="2:17" ht="15.75" hidden="1" thickBot="1" x14ac:dyDescent="0.3">
      <c r="G44" s="1522"/>
      <c r="H44" s="1741">
        <f>'2A'!M42</f>
        <v>0</v>
      </c>
    </row>
  </sheetData>
  <sheetProtection algorithmName="SHA-512" hashValue="WG1AAlfvAcs1EvsIYPW8IH1XZOP4wVEKa8U0CRrku0SzLs6XiKfJQgpPAzM1s0h0NE0bkzuyNsK7LlrrCte0Ew==" saltValue="aRZG2APExHCiuMdFYrprgw==" spinCount="100000" sheet="1" formatCells="0" formatColumns="0" formatRows="0"/>
  <mergeCells count="10">
    <mergeCell ref="C3:H3"/>
    <mergeCell ref="C31:H39"/>
    <mergeCell ref="C5:G5"/>
    <mergeCell ref="L5:O6"/>
    <mergeCell ref="C7:C8"/>
    <mergeCell ref="D7:D8"/>
    <mergeCell ref="E7:E8"/>
    <mergeCell ref="F7:F8"/>
    <mergeCell ref="G7:G8"/>
    <mergeCell ref="H7:H8"/>
  </mergeCells>
  <conditionalFormatting sqref="L5:O6">
    <cfRule type="containsText" dxfId="62" priority="1" operator="containsText" text="warning">
      <formula>NOT(ISERROR(SEARCH("warning",L5)))</formula>
    </cfRule>
  </conditionalFormatting>
  <dataValidations count="5">
    <dataValidation type="list" allowBlank="1" showInputMessage="1" showErrorMessage="1" sqref="E9:E28 F28" xr:uid="{00000000-0002-0000-0D00-000000000000}">
      <formula1>Res_Type</formula1>
    </dataValidation>
    <dataValidation type="list" allowBlank="1" showInputMessage="1" showErrorMessage="1" sqref="C9:C28" xr:uid="{00000000-0002-0000-0D00-000001000000}">
      <formula1>Population_Types</formula1>
    </dataValidation>
    <dataValidation type="list" allowBlank="1" showInputMessage="1" showErrorMessage="1" sqref="G9:G28" xr:uid="{00000000-0002-0000-0D00-000002000000}">
      <formula1>Units_or_Beds</formula1>
    </dataValidation>
    <dataValidation type="list" allowBlank="1" showInputMessage="1" showErrorMessage="1" sqref="D9:D28" xr:uid="{00000000-0002-0000-0D00-000003000000}">
      <formula1>Yes_or_No</formula1>
    </dataValidation>
    <dataValidation type="list" allowBlank="1" showInputMessage="1" showErrorMessage="1" sqref="F9:F27" xr:uid="{00000000-0002-0000-0D00-000004000000}">
      <formula1>INDIRECT(D9)</formula1>
    </dataValidation>
  </dataValidations>
  <pageMargins left="0.7" right="0.7" top="0.75" bottom="0.75" header="0.3" footer="0.3"/>
  <pageSetup scale="92" orientation="portrait" r:id="rId1"/>
  <headerFooter>
    <oddFooter>&amp;LForm 3
Populations to be Served&amp;CCFA Forms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AB40"/>
  <sheetViews>
    <sheetView showGridLines="0" zoomScaleNormal="100" workbookViewId="0">
      <selection activeCell="N32" sqref="N31:N32"/>
    </sheetView>
  </sheetViews>
  <sheetFormatPr defaultColWidth="9.140625" defaultRowHeight="15" x14ac:dyDescent="0.25"/>
  <cols>
    <col min="1" max="2" width="1.7109375" style="296" customWidth="1"/>
    <col min="3" max="3" width="32" style="296" customWidth="1"/>
    <col min="4" max="4" width="20" style="296" customWidth="1"/>
    <col min="5" max="5" width="11.42578125" style="296" customWidth="1"/>
    <col min="6" max="7" width="21.42578125" style="296" customWidth="1"/>
    <col min="8" max="8" width="1.7109375" style="296" customWidth="1"/>
    <col min="9" max="10" width="1.5703125" style="296" customWidth="1"/>
    <col min="11" max="15" width="9.140625" style="296"/>
    <col min="16" max="16" width="1.5703125" style="296" customWidth="1"/>
    <col min="17" max="17" width="2.42578125" style="296" customWidth="1"/>
    <col min="18" max="22" width="9.140625" style="296"/>
    <col min="23" max="23" width="2.42578125" style="296" customWidth="1"/>
    <col min="24" max="16384" width="9.140625" style="296"/>
  </cols>
  <sheetData>
    <row r="1" spans="2:28" ht="9" customHeight="1" thickBot="1" x14ac:dyDescent="0.3"/>
    <row r="2" spans="2:28" ht="9" customHeight="1" thickBot="1" x14ac:dyDescent="0.3">
      <c r="B2" s="319"/>
      <c r="C2" s="320"/>
      <c r="D2" s="320"/>
      <c r="E2" s="320"/>
      <c r="F2" s="320"/>
      <c r="G2" s="862"/>
      <c r="H2" s="321"/>
    </row>
    <row r="3" spans="2:28" ht="18.75" x14ac:dyDescent="0.3">
      <c r="B3" s="112"/>
      <c r="C3" s="1938" t="s">
        <v>62</v>
      </c>
      <c r="D3" s="1938"/>
      <c r="E3" s="1938"/>
      <c r="F3" s="1938"/>
      <c r="G3" s="1938"/>
      <c r="H3" s="114"/>
      <c r="J3" s="1742"/>
      <c r="K3" s="1625" t="s">
        <v>995</v>
      </c>
      <c r="L3" s="1743"/>
      <c r="M3" s="1743"/>
      <c r="N3" s="1743"/>
      <c r="O3" s="1743"/>
      <c r="P3" s="1744"/>
    </row>
    <row r="4" spans="2:28" ht="7.5" customHeight="1" thickBot="1" x14ac:dyDescent="0.3">
      <c r="B4" s="112"/>
      <c r="C4" s="113"/>
      <c r="D4" s="113"/>
      <c r="E4" s="113"/>
      <c r="F4" s="113"/>
      <c r="G4"/>
      <c r="H4" s="114"/>
      <c r="J4" s="1120"/>
      <c r="K4"/>
      <c r="L4"/>
      <c r="M4"/>
      <c r="N4"/>
      <c r="O4"/>
      <c r="P4" s="1363"/>
    </row>
    <row r="5" spans="2:28" ht="26.25" customHeight="1" thickBot="1" x14ac:dyDescent="0.3">
      <c r="B5" s="112"/>
      <c r="C5" s="322" t="s">
        <v>63</v>
      </c>
      <c r="D5" s="952" t="s">
        <v>64</v>
      </c>
      <c r="E5" s="953" t="s">
        <v>65</v>
      </c>
      <c r="F5" s="953" t="s">
        <v>66</v>
      </c>
      <c r="G5" s="954" t="s">
        <v>456</v>
      </c>
      <c r="H5" s="114"/>
      <c r="J5" s="1120"/>
      <c r="K5" s="1929" t="str">
        <f>IF(AND(F24&lt;&gt;0,F40=0),Messages!B26,(IF(F24&lt;&gt;0,(IF((G40&lt;=10)=TRUE,"",Messages!B38)),"")))</f>
        <v/>
      </c>
      <c r="L5" s="1929"/>
      <c r="M5" s="1929"/>
      <c r="N5" s="1929"/>
      <c r="O5" s="1929"/>
      <c r="P5" s="1363"/>
      <c r="R5"/>
      <c r="S5"/>
      <c r="T5"/>
      <c r="U5"/>
      <c r="V5"/>
      <c r="W5"/>
      <c r="X5"/>
      <c r="Y5"/>
      <c r="Z5"/>
      <c r="AA5"/>
      <c r="AB5"/>
    </row>
    <row r="6" spans="2:28" ht="15.75" thickBot="1" x14ac:dyDescent="0.3">
      <c r="B6" s="112"/>
      <c r="C6" s="1948" t="s">
        <v>67</v>
      </c>
      <c r="D6" s="1636"/>
      <c r="E6" s="1637"/>
      <c r="F6" s="1637"/>
      <c r="G6" s="1638"/>
      <c r="H6" s="114"/>
      <c r="J6" s="1563"/>
      <c r="K6" s="1745"/>
      <c r="L6" s="1745"/>
      <c r="M6" s="1745"/>
      <c r="N6" s="1745"/>
      <c r="O6" s="1745"/>
      <c r="P6" s="1627"/>
      <c r="X6" s="915"/>
      <c r="Y6" s="915"/>
      <c r="Z6" s="915"/>
      <c r="AA6" s="915"/>
      <c r="AB6" s="915"/>
    </row>
    <row r="7" spans="2:28" x14ac:dyDescent="0.25">
      <c r="B7" s="112"/>
      <c r="C7" s="1949"/>
      <c r="D7" s="1640"/>
      <c r="E7" s="1641"/>
      <c r="F7" s="1641"/>
      <c r="G7" s="1642"/>
      <c r="H7" s="114"/>
      <c r="K7"/>
      <c r="L7"/>
      <c r="M7"/>
      <c r="N7"/>
      <c r="O7"/>
    </row>
    <row r="8" spans="2:28" x14ac:dyDescent="0.25">
      <c r="B8" s="112"/>
      <c r="C8" s="950" t="s">
        <v>479</v>
      </c>
      <c r="D8" s="577"/>
      <c r="E8" s="578"/>
      <c r="F8" s="1303">
        <f>D8*E8</f>
        <v>0</v>
      </c>
      <c r="G8" s="1639"/>
      <c r="H8" s="114"/>
    </row>
    <row r="9" spans="2:28" x14ac:dyDescent="0.25">
      <c r="B9" s="112"/>
      <c r="C9" s="951"/>
      <c r="D9" s="580"/>
      <c r="E9" s="581"/>
      <c r="F9" s="1304">
        <f t="shared" ref="F9:F23" si="0">D9*E9</f>
        <v>0</v>
      </c>
      <c r="G9" s="955"/>
      <c r="H9" s="114"/>
    </row>
    <row r="10" spans="2:28" x14ac:dyDescent="0.25">
      <c r="B10" s="112"/>
      <c r="C10" s="951"/>
      <c r="D10" s="580"/>
      <c r="E10" s="581"/>
      <c r="F10" s="1304">
        <f t="shared" si="0"/>
        <v>0</v>
      </c>
      <c r="G10" s="955"/>
      <c r="H10" s="114"/>
    </row>
    <row r="11" spans="2:28" x14ac:dyDescent="0.25">
      <c r="B11" s="112"/>
      <c r="C11" s="951"/>
      <c r="D11" s="580"/>
      <c r="E11" s="581"/>
      <c r="F11" s="1304">
        <f t="shared" si="0"/>
        <v>0</v>
      </c>
      <c r="G11" s="955"/>
      <c r="H11" s="114"/>
    </row>
    <row r="12" spans="2:28" x14ac:dyDescent="0.25">
      <c r="B12" s="112"/>
      <c r="C12" s="951"/>
      <c r="D12" s="580"/>
      <c r="E12" s="581"/>
      <c r="F12" s="1304">
        <f t="shared" si="0"/>
        <v>0</v>
      </c>
      <c r="G12" s="955"/>
      <c r="H12" s="114"/>
    </row>
    <row r="13" spans="2:28" x14ac:dyDescent="0.25">
      <c r="B13" s="112"/>
      <c r="C13" s="951"/>
      <c r="D13" s="580"/>
      <c r="E13" s="581"/>
      <c r="F13" s="1304">
        <f t="shared" si="0"/>
        <v>0</v>
      </c>
      <c r="G13" s="955"/>
      <c r="H13" s="114"/>
    </row>
    <row r="14" spans="2:28" x14ac:dyDescent="0.25">
      <c r="B14" s="112"/>
      <c r="C14" s="951"/>
      <c r="D14" s="580"/>
      <c r="E14" s="581"/>
      <c r="F14" s="1304">
        <f t="shared" si="0"/>
        <v>0</v>
      </c>
      <c r="G14" s="955"/>
      <c r="H14" s="114"/>
    </row>
    <row r="15" spans="2:28" x14ac:dyDescent="0.25">
      <c r="B15" s="112"/>
      <c r="C15" s="951"/>
      <c r="D15" s="580"/>
      <c r="E15" s="581"/>
      <c r="F15" s="1304">
        <f t="shared" si="0"/>
        <v>0</v>
      </c>
      <c r="G15" s="955"/>
      <c r="H15" s="114"/>
    </row>
    <row r="16" spans="2:28" x14ac:dyDescent="0.25">
      <c r="B16" s="112"/>
      <c r="C16" s="951"/>
      <c r="D16" s="580"/>
      <c r="E16" s="581"/>
      <c r="F16" s="1304">
        <f t="shared" si="0"/>
        <v>0</v>
      </c>
      <c r="G16" s="955"/>
      <c r="H16" s="114"/>
    </row>
    <row r="17" spans="2:8" x14ac:dyDescent="0.25">
      <c r="B17" s="112"/>
      <c r="C17" s="951"/>
      <c r="D17" s="580"/>
      <c r="E17" s="581"/>
      <c r="F17" s="1304">
        <f t="shared" si="0"/>
        <v>0</v>
      </c>
      <c r="G17" s="955"/>
      <c r="H17" s="114"/>
    </row>
    <row r="18" spans="2:8" ht="3.75" customHeight="1" x14ac:dyDescent="0.25">
      <c r="B18" s="112"/>
      <c r="C18" s="948"/>
      <c r="D18" s="969"/>
      <c r="E18" s="970"/>
      <c r="F18" s="1305">
        <f t="shared" si="0"/>
        <v>0</v>
      </c>
      <c r="G18" s="949"/>
      <c r="H18" s="114"/>
    </row>
    <row r="19" spans="2:8" x14ac:dyDescent="0.25">
      <c r="B19" s="112"/>
      <c r="C19" s="579" t="s">
        <v>68</v>
      </c>
      <c r="D19" s="580"/>
      <c r="E19" s="581"/>
      <c r="F19" s="1304">
        <f t="shared" si="0"/>
        <v>0</v>
      </c>
      <c r="G19" s="955"/>
      <c r="H19" s="114"/>
    </row>
    <row r="20" spans="2:8" x14ac:dyDescent="0.25">
      <c r="B20" s="112"/>
      <c r="C20" s="579" t="s">
        <v>69</v>
      </c>
      <c r="D20" s="580"/>
      <c r="E20" s="581"/>
      <c r="F20" s="1304">
        <f t="shared" si="0"/>
        <v>0</v>
      </c>
      <c r="G20" s="955"/>
      <c r="H20" s="114"/>
    </row>
    <row r="21" spans="2:8" x14ac:dyDescent="0.25">
      <c r="B21" s="112"/>
      <c r="C21" s="579" t="s">
        <v>70</v>
      </c>
      <c r="D21" s="580"/>
      <c r="E21" s="581"/>
      <c r="F21" s="1304">
        <f t="shared" si="0"/>
        <v>0</v>
      </c>
      <c r="G21" s="955"/>
      <c r="H21" s="114"/>
    </row>
    <row r="22" spans="2:8" x14ac:dyDescent="0.25">
      <c r="B22" s="112"/>
      <c r="C22" s="579" t="s">
        <v>71</v>
      </c>
      <c r="D22" s="580"/>
      <c r="E22" s="581"/>
      <c r="F22" s="1304">
        <f t="shared" si="0"/>
        <v>0</v>
      </c>
      <c r="G22" s="955"/>
      <c r="H22" s="114"/>
    </row>
    <row r="23" spans="2:8" ht="15.75" thickBot="1" x14ac:dyDescent="0.3">
      <c r="B23" s="112"/>
      <c r="C23" s="583" t="s">
        <v>72</v>
      </c>
      <c r="D23" s="584"/>
      <c r="E23" s="582"/>
      <c r="F23" s="1306">
        <f t="shared" si="0"/>
        <v>0</v>
      </c>
      <c r="G23" s="957"/>
      <c r="H23" s="114"/>
    </row>
    <row r="24" spans="2:8" ht="16.5" thickTop="1" thickBot="1" x14ac:dyDescent="0.3">
      <c r="B24" s="112"/>
      <c r="C24" s="323" t="s">
        <v>73</v>
      </c>
      <c r="D24" s="324"/>
      <c r="E24" s="262">
        <f>SUM(E8:E23)</f>
        <v>0</v>
      </c>
      <c r="F24" s="1307">
        <f>SUM(F8:F23)</f>
        <v>0</v>
      </c>
      <c r="G24" s="956"/>
      <c r="H24" s="114"/>
    </row>
    <row r="25" spans="2:8" x14ac:dyDescent="0.25">
      <c r="B25" s="112"/>
      <c r="C25" s="313"/>
      <c r="D25" s="113"/>
      <c r="E25" s="113"/>
      <c r="F25" s="325" t="s">
        <v>24</v>
      </c>
      <c r="G25"/>
      <c r="H25" s="114"/>
    </row>
    <row r="26" spans="2:8" x14ac:dyDescent="0.25">
      <c r="B26" s="112"/>
      <c r="C26" s="113" t="s">
        <v>860</v>
      </c>
      <c r="D26" s="113"/>
      <c r="E26" s="113"/>
      <c r="F26" s="113"/>
      <c r="G26"/>
      <c r="H26" s="114"/>
    </row>
    <row r="27" spans="2:8" x14ac:dyDescent="0.25">
      <c r="B27" s="112"/>
      <c r="C27" s="1939"/>
      <c r="D27" s="1940"/>
      <c r="E27" s="1940"/>
      <c r="F27" s="1940"/>
      <c r="G27" s="1941"/>
      <c r="H27" s="114"/>
    </row>
    <row r="28" spans="2:8" x14ac:dyDescent="0.25">
      <c r="B28" s="112"/>
      <c r="C28" s="1942"/>
      <c r="D28" s="1943"/>
      <c r="E28" s="1943"/>
      <c r="F28" s="1943"/>
      <c r="G28" s="1944"/>
      <c r="H28" s="114"/>
    </row>
    <row r="29" spans="2:8" x14ac:dyDescent="0.25">
      <c r="B29" s="112"/>
      <c r="C29" s="1942"/>
      <c r="D29" s="1943"/>
      <c r="E29" s="1943"/>
      <c r="F29" s="1943"/>
      <c r="G29" s="1944"/>
      <c r="H29" s="114"/>
    </row>
    <row r="30" spans="2:8" x14ac:dyDescent="0.25">
      <c r="B30" s="112"/>
      <c r="C30" s="1942"/>
      <c r="D30" s="1943"/>
      <c r="E30" s="1943"/>
      <c r="F30" s="1943"/>
      <c r="G30" s="1944"/>
      <c r="H30" s="114"/>
    </row>
    <row r="31" spans="2:8" x14ac:dyDescent="0.25">
      <c r="B31" s="112"/>
      <c r="C31" s="1942"/>
      <c r="D31" s="1943"/>
      <c r="E31" s="1943"/>
      <c r="F31" s="1943"/>
      <c r="G31" s="1944"/>
      <c r="H31" s="114"/>
    </row>
    <row r="32" spans="2:8" x14ac:dyDescent="0.25">
      <c r="B32" s="112"/>
      <c r="C32" s="1945"/>
      <c r="D32" s="1946"/>
      <c r="E32" s="1946"/>
      <c r="F32" s="1946"/>
      <c r="G32" s="1947"/>
      <c r="H32" s="114"/>
    </row>
    <row r="33" spans="2:8" ht="9" customHeight="1" thickBot="1" x14ac:dyDescent="0.3">
      <c r="B33" s="326"/>
      <c r="C33" s="327"/>
      <c r="D33" s="327"/>
      <c r="E33" s="327"/>
      <c r="F33" s="327"/>
      <c r="G33" s="971"/>
      <c r="H33" s="328"/>
    </row>
    <row r="34" spans="2:8" ht="9" customHeight="1" x14ac:dyDescent="0.25">
      <c r="B34" s="113"/>
      <c r="C34" s="1643"/>
      <c r="D34" s="1643"/>
      <c r="E34" s="1643"/>
      <c r="F34" s="1643"/>
      <c r="G34"/>
      <c r="H34" s="113"/>
    </row>
    <row r="35" spans="2:8" ht="9" customHeight="1" x14ac:dyDescent="0.25">
      <c r="B35" s="113"/>
      <c r="C35" s="1643"/>
      <c r="D35" s="1643"/>
      <c r="E35" s="1643"/>
      <c r="F35" s="1643"/>
      <c r="G35"/>
      <c r="H35" s="113"/>
    </row>
    <row r="36" spans="2:8" ht="9" customHeight="1" x14ac:dyDescent="0.25">
      <c r="B36" s="113"/>
      <c r="C36" s="1643"/>
      <c r="D36" s="1643"/>
      <c r="E36" s="1643"/>
      <c r="F36" s="1643"/>
      <c r="G36"/>
      <c r="H36" s="113"/>
    </row>
    <row r="37" spans="2:8" ht="9" customHeight="1" x14ac:dyDescent="0.25">
      <c r="B37" s="113"/>
      <c r="C37" s="1643"/>
      <c r="D37" s="1643"/>
      <c r="E37" s="1643"/>
      <c r="F37" s="1643"/>
      <c r="G37"/>
      <c r="H37" s="113"/>
    </row>
    <row r="39" spans="2:8" ht="15.75" hidden="1" thickBot="1" x14ac:dyDescent="0.3">
      <c r="D39" s="1522"/>
      <c r="E39" s="306" t="s">
        <v>586</v>
      </c>
      <c r="F39"/>
      <c r="G39" s="1645" t="s">
        <v>984</v>
      </c>
    </row>
    <row r="40" spans="2:8" ht="15.75" hidden="1" thickBot="1" x14ac:dyDescent="0.3">
      <c r="D40" s="1522"/>
      <c r="E40" s="1646" t="s">
        <v>93</v>
      </c>
      <c r="F40" s="1466">
        <f>'6A'!J92</f>
        <v>0</v>
      </c>
      <c r="G40" s="1466">
        <f>ABS(F24-F40)</f>
        <v>0</v>
      </c>
    </row>
  </sheetData>
  <sheetProtection algorithmName="SHA-512" hashValue="W78OC5lhpLsX4ddfw/LdeV+kA0+m5gkA3pBPaozwPWrHXp87CS0K5rAOoHMjL3MXYDOQ2zYcCldUggpwVZFAog==" saltValue="VIAfyKPFQWoyxdH0O0hNZQ==" spinCount="100000" sheet="1" formatCells="0" formatColumns="0" formatRows="0"/>
  <mergeCells count="4">
    <mergeCell ref="C3:G3"/>
    <mergeCell ref="C27:G32"/>
    <mergeCell ref="K5:O5"/>
    <mergeCell ref="C6:C7"/>
  </mergeCells>
  <conditionalFormatting sqref="K5:K6">
    <cfRule type="containsText" dxfId="61" priority="1" operator="containsText" text="warning">
      <formula>NOT(ISERROR(SEARCH("warning",K5)))</formula>
    </cfRule>
  </conditionalFormatting>
  <dataValidations count="1">
    <dataValidation type="list" allowBlank="1" showInputMessage="1" showErrorMessage="1" sqref="C8:C18" xr:uid="{00000000-0002-0000-0E00-000000000000}">
      <formula1>Relo_Units</formula1>
    </dataValidation>
  </dataValidations>
  <pageMargins left="0.7" right="0.7" top="0.75" bottom="0.75" header="0.3" footer="0.3"/>
  <pageSetup orientation="landscape" r:id="rId1"/>
  <headerFooter>
    <oddFooter>&amp;LForm 4
Relocation Budget&amp;CCFA Forms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
  <sheetViews>
    <sheetView showGridLines="0" zoomScaleNormal="100" workbookViewId="0">
      <selection activeCell="E17" sqref="E17"/>
    </sheetView>
  </sheetViews>
  <sheetFormatPr defaultRowHeight="15" x14ac:dyDescent="0.25"/>
  <sheetData/>
  <sheetProtection algorithmName="SHA-512" hashValue="GeSW7lUpyBnDKV17Wr5iKPHDV/p6wic29TkskXOEiiiQcNH46AbnLdh9WCndtMjNxWBk5G8mvaII9hEfPc6Bng==" saltValue="I+TeIU/yp0wfgDkkTgxTDg==" spinCount="100000" sheet="1" objects="1" scenarios="1"/>
  <pageMargins left="0.25" right="0.25" top="0.75" bottom="0.75" header="0.3" footer="0.3"/>
  <pageSetup scale="9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B1:H78"/>
  <sheetViews>
    <sheetView showGridLines="0" zoomScaleNormal="100" workbookViewId="0">
      <selection activeCell="O21" sqref="O21"/>
    </sheetView>
  </sheetViews>
  <sheetFormatPr defaultColWidth="9.140625" defaultRowHeight="15" x14ac:dyDescent="0.25"/>
  <cols>
    <col min="1" max="2" width="1.7109375" style="296" customWidth="1"/>
    <col min="3" max="3" width="3" style="296" bestFit="1" customWidth="1"/>
    <col min="4" max="4" width="29.140625" style="296" bestFit="1" customWidth="1"/>
    <col min="5" max="5" width="45.42578125" style="296" bestFit="1" customWidth="1"/>
    <col min="6" max="6" width="20.5703125" style="296" bestFit="1" customWidth="1"/>
    <col min="7" max="7" width="42.85546875" style="296" customWidth="1"/>
    <col min="8" max="8" width="1.7109375" style="296" customWidth="1"/>
    <col min="9" max="16384" width="9.140625" style="296"/>
  </cols>
  <sheetData>
    <row r="1" spans="2:8" ht="9" customHeight="1" thickBot="1" x14ac:dyDescent="0.3"/>
    <row r="2" spans="2:8" ht="9" customHeight="1" x14ac:dyDescent="0.25">
      <c r="B2" s="7"/>
      <c r="C2" s="8"/>
      <c r="D2" s="8"/>
      <c r="E2" s="8"/>
      <c r="F2" s="8"/>
      <c r="G2" s="8"/>
      <c r="H2" s="9"/>
    </row>
    <row r="3" spans="2:8" ht="18.75" x14ac:dyDescent="0.3">
      <c r="B3" s="10"/>
      <c r="C3" s="1796" t="s">
        <v>74</v>
      </c>
      <c r="D3" s="1796"/>
      <c r="E3" s="1796"/>
      <c r="F3" s="1796"/>
      <c r="G3" s="1796"/>
      <c r="H3" s="11"/>
    </row>
    <row r="4" spans="2:8" ht="8.25" customHeight="1" thickBot="1" x14ac:dyDescent="0.3">
      <c r="B4" s="3"/>
      <c r="C4" s="1"/>
      <c r="D4" s="329"/>
      <c r="E4" s="113"/>
      <c r="F4" s="113"/>
      <c r="G4" s="16"/>
      <c r="H4" s="2"/>
    </row>
    <row r="5" spans="2:8" ht="26.25" thickBot="1" x14ac:dyDescent="0.3">
      <c r="B5" s="3"/>
      <c r="C5" s="1633" t="s">
        <v>1023</v>
      </c>
      <c r="D5" s="1629" t="s">
        <v>75</v>
      </c>
      <c r="E5" s="115" t="s">
        <v>76</v>
      </c>
      <c r="F5" s="116" t="s">
        <v>448</v>
      </c>
      <c r="G5" s="117" t="s">
        <v>579</v>
      </c>
      <c r="H5" s="2"/>
    </row>
    <row r="6" spans="2:8" x14ac:dyDescent="0.25">
      <c r="B6" s="3"/>
      <c r="C6" s="744">
        <v>1</v>
      </c>
      <c r="D6" s="1630" t="s">
        <v>77</v>
      </c>
      <c r="E6" s="585" t="s">
        <v>78</v>
      </c>
      <c r="F6" s="1493"/>
      <c r="G6" s="1496"/>
      <c r="H6" s="2"/>
    </row>
    <row r="7" spans="2:8" ht="16.5" customHeight="1" x14ac:dyDescent="0.25">
      <c r="B7" s="3"/>
      <c r="C7" s="742">
        <v>2</v>
      </c>
      <c r="D7" s="717" t="s">
        <v>79</v>
      </c>
      <c r="E7" s="586" t="s">
        <v>80</v>
      </c>
      <c r="F7" s="587"/>
      <c r="G7" s="1497"/>
      <c r="H7" s="2"/>
    </row>
    <row r="8" spans="2:8" x14ac:dyDescent="0.25">
      <c r="B8" s="3"/>
      <c r="C8" s="742">
        <v>3</v>
      </c>
      <c r="D8" s="717" t="s">
        <v>79</v>
      </c>
      <c r="E8" s="586" t="s">
        <v>81</v>
      </c>
      <c r="F8" s="587"/>
      <c r="G8" s="1497"/>
      <c r="H8" s="2"/>
    </row>
    <row r="9" spans="2:8" x14ac:dyDescent="0.25">
      <c r="B9" s="3"/>
      <c r="C9" s="742">
        <v>4</v>
      </c>
      <c r="D9" s="717"/>
      <c r="E9" s="586"/>
      <c r="F9" s="587"/>
      <c r="G9" s="1494"/>
      <c r="H9" s="2"/>
    </row>
    <row r="10" spans="2:8" x14ac:dyDescent="0.25">
      <c r="B10" s="3"/>
      <c r="C10" s="745">
        <v>5</v>
      </c>
      <c r="D10" s="586" t="s">
        <v>82</v>
      </c>
      <c r="E10" s="586" t="s">
        <v>83</v>
      </c>
      <c r="F10" s="587"/>
      <c r="G10" s="1497"/>
      <c r="H10" s="2"/>
    </row>
    <row r="11" spans="2:8" x14ac:dyDescent="0.25">
      <c r="B11" s="3"/>
      <c r="C11" s="742">
        <v>6</v>
      </c>
      <c r="D11" s="717" t="s">
        <v>82</v>
      </c>
      <c r="E11" s="586" t="s">
        <v>84</v>
      </c>
      <c r="F11" s="587"/>
      <c r="G11" s="1498"/>
      <c r="H11" s="2"/>
    </row>
    <row r="12" spans="2:8" x14ac:dyDescent="0.25">
      <c r="B12" s="3"/>
      <c r="C12" s="742">
        <v>7</v>
      </c>
      <c r="D12" s="717" t="s">
        <v>82</v>
      </c>
      <c r="E12" s="586" t="s">
        <v>85</v>
      </c>
      <c r="F12" s="587"/>
      <c r="G12" s="1498"/>
      <c r="H12" s="2"/>
    </row>
    <row r="13" spans="2:8" x14ac:dyDescent="0.25">
      <c r="B13" s="3"/>
      <c r="C13" s="742">
        <v>8</v>
      </c>
      <c r="D13" s="717" t="s">
        <v>82</v>
      </c>
      <c r="E13" s="586" t="s">
        <v>86</v>
      </c>
      <c r="F13" s="587"/>
      <c r="G13" s="1494"/>
      <c r="H13" s="2"/>
    </row>
    <row r="14" spans="2:8" x14ac:dyDescent="0.25">
      <c r="B14" s="3"/>
      <c r="C14" s="742">
        <v>9</v>
      </c>
      <c r="D14" s="717" t="s">
        <v>82</v>
      </c>
      <c r="E14" s="586" t="s">
        <v>87</v>
      </c>
      <c r="F14" s="587"/>
      <c r="G14" s="1494"/>
      <c r="H14" s="2"/>
    </row>
    <row r="15" spans="2:8" x14ac:dyDescent="0.25">
      <c r="B15" s="3"/>
      <c r="C15" s="742">
        <v>10</v>
      </c>
      <c r="D15" s="717" t="s">
        <v>82</v>
      </c>
      <c r="E15" s="586" t="s">
        <v>88</v>
      </c>
      <c r="F15" s="587"/>
      <c r="G15" s="1498"/>
      <c r="H15" s="2"/>
    </row>
    <row r="16" spans="2:8" x14ac:dyDescent="0.25">
      <c r="B16" s="3"/>
      <c r="C16" s="742">
        <v>11</v>
      </c>
      <c r="D16" s="717" t="s">
        <v>82</v>
      </c>
      <c r="E16" s="586" t="s">
        <v>89</v>
      </c>
      <c r="F16" s="587"/>
      <c r="G16" s="1494"/>
      <c r="H16" s="2"/>
    </row>
    <row r="17" spans="2:8" x14ac:dyDescent="0.25">
      <c r="B17" s="3"/>
      <c r="C17" s="742">
        <v>12</v>
      </c>
      <c r="D17" s="717" t="s">
        <v>82</v>
      </c>
      <c r="E17" s="586" t="s">
        <v>90</v>
      </c>
      <c r="F17" s="587"/>
      <c r="G17" s="1494"/>
      <c r="H17" s="2"/>
    </row>
    <row r="18" spans="2:8" x14ac:dyDescent="0.25">
      <c r="B18" s="3"/>
      <c r="C18" s="742">
        <v>13</v>
      </c>
      <c r="D18" s="717" t="s">
        <v>82</v>
      </c>
      <c r="E18" s="586" t="s">
        <v>91</v>
      </c>
      <c r="F18" s="587"/>
      <c r="G18" s="1498"/>
      <c r="H18" s="2"/>
    </row>
    <row r="19" spans="2:8" x14ac:dyDescent="0.25">
      <c r="B19" s="3"/>
      <c r="C19" s="742">
        <v>14</v>
      </c>
      <c r="D19" s="717" t="s">
        <v>82</v>
      </c>
      <c r="E19" s="586" t="s">
        <v>92</v>
      </c>
      <c r="F19" s="587"/>
      <c r="G19" s="1497"/>
      <c r="H19" s="2"/>
    </row>
    <row r="20" spans="2:8" x14ac:dyDescent="0.25">
      <c r="B20" s="3"/>
      <c r="C20" s="745">
        <v>15</v>
      </c>
      <c r="D20" s="586"/>
      <c r="E20" s="586"/>
      <c r="F20" s="587"/>
      <c r="G20" s="1495"/>
      <c r="H20" s="2"/>
    </row>
    <row r="21" spans="2:8" x14ac:dyDescent="0.25">
      <c r="B21" s="3"/>
      <c r="C21" s="745">
        <v>16</v>
      </c>
      <c r="D21" s="586" t="s">
        <v>93</v>
      </c>
      <c r="E21" s="586" t="s">
        <v>94</v>
      </c>
      <c r="F21" s="587"/>
      <c r="G21" s="1495"/>
      <c r="H21" s="2"/>
    </row>
    <row r="22" spans="2:8" x14ac:dyDescent="0.25">
      <c r="B22" s="3"/>
      <c r="C22" s="745">
        <v>17</v>
      </c>
      <c r="D22" s="586" t="s">
        <v>93</v>
      </c>
      <c r="E22" s="586" t="s">
        <v>95</v>
      </c>
      <c r="F22" s="587"/>
      <c r="G22" s="1495"/>
      <c r="H22" s="2"/>
    </row>
    <row r="23" spans="2:8" x14ac:dyDescent="0.25">
      <c r="B23" s="3"/>
      <c r="C23" s="745">
        <v>18</v>
      </c>
      <c r="D23" s="586" t="s">
        <v>93</v>
      </c>
      <c r="E23" s="586" t="s">
        <v>96</v>
      </c>
      <c r="F23" s="587"/>
      <c r="G23" s="1495"/>
      <c r="H23" s="2"/>
    </row>
    <row r="24" spans="2:8" x14ac:dyDescent="0.25">
      <c r="B24" s="3"/>
      <c r="C24" s="745">
        <v>19</v>
      </c>
      <c r="D24" s="586" t="s">
        <v>93</v>
      </c>
      <c r="E24" s="586" t="s">
        <v>97</v>
      </c>
      <c r="F24" s="587"/>
      <c r="G24" s="1495"/>
      <c r="H24" s="2"/>
    </row>
    <row r="25" spans="2:8" x14ac:dyDescent="0.25">
      <c r="B25" s="3"/>
      <c r="C25" s="745">
        <v>20</v>
      </c>
      <c r="D25" s="586" t="s">
        <v>93</v>
      </c>
      <c r="E25" s="586" t="s">
        <v>98</v>
      </c>
      <c r="F25" s="587"/>
      <c r="G25" s="1495"/>
      <c r="H25" s="2"/>
    </row>
    <row r="26" spans="2:8" x14ac:dyDescent="0.25">
      <c r="B26" s="3"/>
      <c r="C26" s="745">
        <v>21</v>
      </c>
      <c r="D26" s="586" t="s">
        <v>93</v>
      </c>
      <c r="E26" s="586" t="s">
        <v>99</v>
      </c>
      <c r="F26" s="587"/>
      <c r="G26" s="1495"/>
      <c r="H26" s="2"/>
    </row>
    <row r="27" spans="2:8" x14ac:dyDescent="0.25">
      <c r="B27" s="3"/>
      <c r="C27" s="745">
        <v>22</v>
      </c>
      <c r="D27" s="586" t="s">
        <v>93</v>
      </c>
      <c r="E27" s="586" t="s">
        <v>100</v>
      </c>
      <c r="F27" s="587"/>
      <c r="G27" s="1495"/>
      <c r="H27" s="2"/>
    </row>
    <row r="28" spans="2:8" x14ac:dyDescent="0.25">
      <c r="B28" s="3"/>
      <c r="C28" s="745">
        <v>23</v>
      </c>
      <c r="D28" s="586" t="s">
        <v>93</v>
      </c>
      <c r="E28" s="586" t="s">
        <v>101</v>
      </c>
      <c r="F28" s="587"/>
      <c r="G28" s="1495"/>
      <c r="H28" s="2"/>
    </row>
    <row r="29" spans="2:8" x14ac:dyDescent="0.25">
      <c r="B29" s="3"/>
      <c r="C29" s="745">
        <v>24</v>
      </c>
      <c r="D29" s="586"/>
      <c r="E29" s="586"/>
      <c r="F29" s="587"/>
      <c r="G29" s="1495"/>
      <c r="H29" s="2"/>
    </row>
    <row r="30" spans="2:8" x14ac:dyDescent="0.25">
      <c r="B30" s="3"/>
      <c r="C30" s="742">
        <v>25</v>
      </c>
      <c r="D30" s="717" t="s">
        <v>102</v>
      </c>
      <c r="E30" s="586" t="s">
        <v>103</v>
      </c>
      <c r="F30" s="587"/>
      <c r="G30" s="1495"/>
      <c r="H30" s="2"/>
    </row>
    <row r="31" spans="2:8" x14ac:dyDescent="0.25">
      <c r="B31" s="3"/>
      <c r="C31" s="742">
        <v>26</v>
      </c>
      <c r="D31" s="717" t="s">
        <v>104</v>
      </c>
      <c r="E31" s="586" t="s">
        <v>105</v>
      </c>
      <c r="F31" s="587"/>
      <c r="G31" s="1494"/>
      <c r="H31" s="2"/>
    </row>
    <row r="32" spans="2:8" x14ac:dyDescent="0.25">
      <c r="B32" s="3"/>
      <c r="C32" s="742">
        <v>27</v>
      </c>
      <c r="D32" s="717" t="s">
        <v>102</v>
      </c>
      <c r="E32" s="586" t="s">
        <v>106</v>
      </c>
      <c r="F32" s="587"/>
      <c r="G32" s="1497"/>
      <c r="H32" s="2"/>
    </row>
    <row r="33" spans="2:8" x14ac:dyDescent="0.25">
      <c r="B33" s="3"/>
      <c r="C33" s="742">
        <v>28</v>
      </c>
      <c r="D33" s="717" t="s">
        <v>102</v>
      </c>
      <c r="E33" s="586" t="s">
        <v>106</v>
      </c>
      <c r="F33" s="587"/>
      <c r="G33" s="1497"/>
      <c r="H33" s="2"/>
    </row>
    <row r="34" spans="2:8" x14ac:dyDescent="0.25">
      <c r="B34" s="3"/>
      <c r="C34" s="742">
        <v>29</v>
      </c>
      <c r="D34" s="717" t="s">
        <v>102</v>
      </c>
      <c r="E34" s="586" t="s">
        <v>106</v>
      </c>
      <c r="F34" s="587"/>
      <c r="G34" s="1497"/>
      <c r="H34" s="2"/>
    </row>
    <row r="35" spans="2:8" x14ac:dyDescent="0.25">
      <c r="B35" s="3"/>
      <c r="C35" s="742">
        <v>30</v>
      </c>
      <c r="D35" s="717" t="s">
        <v>102</v>
      </c>
      <c r="E35" s="586" t="s">
        <v>106</v>
      </c>
      <c r="F35" s="587"/>
      <c r="G35" s="1497"/>
      <c r="H35" s="2"/>
    </row>
    <row r="36" spans="2:8" x14ac:dyDescent="0.25">
      <c r="B36" s="3"/>
      <c r="C36" s="742">
        <v>31</v>
      </c>
      <c r="D36" s="717" t="s">
        <v>104</v>
      </c>
      <c r="E36" s="586" t="s">
        <v>589</v>
      </c>
      <c r="F36" s="587"/>
      <c r="G36" s="1495"/>
      <c r="H36" s="2"/>
    </row>
    <row r="37" spans="2:8" x14ac:dyDescent="0.25">
      <c r="B37" s="3"/>
      <c r="C37" s="742">
        <v>32</v>
      </c>
      <c r="D37" s="717" t="s">
        <v>102</v>
      </c>
      <c r="E37" s="586" t="s">
        <v>107</v>
      </c>
      <c r="F37" s="587"/>
      <c r="G37" s="1497"/>
      <c r="H37" s="2"/>
    </row>
    <row r="38" spans="2:8" x14ac:dyDescent="0.25">
      <c r="B38" s="3"/>
      <c r="C38" s="742">
        <v>33</v>
      </c>
      <c r="D38" s="717" t="s">
        <v>102</v>
      </c>
      <c r="E38" s="586" t="s">
        <v>108</v>
      </c>
      <c r="F38" s="587"/>
      <c r="G38" s="1497"/>
      <c r="H38" s="2"/>
    </row>
    <row r="39" spans="2:8" x14ac:dyDescent="0.25">
      <c r="B39" s="3"/>
      <c r="C39" s="742">
        <v>34</v>
      </c>
      <c r="D39" s="717" t="s">
        <v>104</v>
      </c>
      <c r="E39" s="586" t="s">
        <v>826</v>
      </c>
      <c r="F39" s="587"/>
      <c r="G39" s="1497"/>
      <c r="H39" s="2"/>
    </row>
    <row r="40" spans="2:8" x14ac:dyDescent="0.25">
      <c r="B40" s="3"/>
      <c r="C40" s="742">
        <v>35</v>
      </c>
      <c r="D40" s="717" t="s">
        <v>104</v>
      </c>
      <c r="E40" s="586" t="s">
        <v>588</v>
      </c>
      <c r="F40" s="587"/>
      <c r="G40" s="1495"/>
      <c r="H40" s="2"/>
    </row>
    <row r="41" spans="2:8" x14ac:dyDescent="0.25">
      <c r="B41" s="3"/>
      <c r="C41" s="742">
        <v>36</v>
      </c>
      <c r="D41" s="717" t="s">
        <v>102</v>
      </c>
      <c r="E41" s="586" t="s">
        <v>109</v>
      </c>
      <c r="F41" s="587"/>
      <c r="G41" s="1497"/>
      <c r="H41" s="2"/>
    </row>
    <row r="42" spans="2:8" x14ac:dyDescent="0.25">
      <c r="B42" s="3"/>
      <c r="C42" s="742">
        <v>37</v>
      </c>
      <c r="D42" s="717" t="s">
        <v>102</v>
      </c>
      <c r="E42" s="586" t="s">
        <v>109</v>
      </c>
      <c r="F42" s="587"/>
      <c r="G42" s="1497"/>
      <c r="H42" s="2"/>
    </row>
    <row r="43" spans="2:8" x14ac:dyDescent="0.25">
      <c r="B43" s="3"/>
      <c r="C43" s="742">
        <v>38</v>
      </c>
      <c r="D43" s="717" t="s">
        <v>102</v>
      </c>
      <c r="E43" s="586" t="s">
        <v>109</v>
      </c>
      <c r="F43" s="587"/>
      <c r="G43" s="1497"/>
      <c r="H43" s="2"/>
    </row>
    <row r="44" spans="2:8" x14ac:dyDescent="0.25">
      <c r="B44" s="3"/>
      <c r="C44" s="742">
        <v>39</v>
      </c>
      <c r="D44" s="717" t="s">
        <v>102</v>
      </c>
      <c r="E44" s="586" t="s">
        <v>109</v>
      </c>
      <c r="F44" s="587"/>
      <c r="G44" s="1497"/>
      <c r="H44" s="2"/>
    </row>
    <row r="45" spans="2:8" x14ac:dyDescent="0.25">
      <c r="B45" s="3"/>
      <c r="C45" s="742">
        <v>40</v>
      </c>
      <c r="D45" s="717" t="s">
        <v>104</v>
      </c>
      <c r="E45" s="586" t="s">
        <v>827</v>
      </c>
      <c r="F45" s="587"/>
      <c r="G45" s="1495"/>
      <c r="H45" s="2"/>
    </row>
    <row r="46" spans="2:8" x14ac:dyDescent="0.25">
      <c r="B46" s="3"/>
      <c r="C46" s="742">
        <v>41</v>
      </c>
      <c r="D46" s="717" t="s">
        <v>102</v>
      </c>
      <c r="E46" s="586" t="s">
        <v>953</v>
      </c>
      <c r="F46" s="587"/>
      <c r="G46" s="1495"/>
      <c r="H46" s="2"/>
    </row>
    <row r="47" spans="2:8" x14ac:dyDescent="0.25">
      <c r="B47" s="3"/>
      <c r="C47" s="742">
        <v>42</v>
      </c>
      <c r="D47" s="717" t="s">
        <v>102</v>
      </c>
      <c r="E47" s="586" t="s">
        <v>953</v>
      </c>
      <c r="F47" s="587"/>
      <c r="G47" s="1495"/>
      <c r="H47" s="2"/>
    </row>
    <row r="48" spans="2:8" x14ac:dyDescent="0.25">
      <c r="B48" s="3"/>
      <c r="C48" s="742">
        <v>43</v>
      </c>
      <c r="D48" s="717" t="s">
        <v>102</v>
      </c>
      <c r="E48" s="586" t="s">
        <v>953</v>
      </c>
      <c r="F48" s="587"/>
      <c r="G48" s="1495"/>
      <c r="H48" s="2"/>
    </row>
    <row r="49" spans="2:8" x14ac:dyDescent="0.25">
      <c r="B49" s="3"/>
      <c r="C49" s="742">
        <v>44</v>
      </c>
      <c r="D49" s="717" t="s">
        <v>102</v>
      </c>
      <c r="E49" s="586" t="s">
        <v>110</v>
      </c>
      <c r="F49" s="587"/>
      <c r="G49" s="1495"/>
      <c r="H49" s="2"/>
    </row>
    <row r="50" spans="2:8" x14ac:dyDescent="0.25">
      <c r="B50" s="3"/>
      <c r="C50" s="742">
        <v>45</v>
      </c>
      <c r="D50" s="717" t="s">
        <v>102</v>
      </c>
      <c r="E50" s="586" t="s">
        <v>590</v>
      </c>
      <c r="F50" s="587"/>
      <c r="G50" s="1495"/>
      <c r="H50" s="2"/>
    </row>
    <row r="51" spans="2:8" x14ac:dyDescent="0.25">
      <c r="B51" s="3"/>
      <c r="C51" s="742">
        <v>46</v>
      </c>
      <c r="D51" s="717" t="s">
        <v>104</v>
      </c>
      <c r="E51" s="586" t="s">
        <v>828</v>
      </c>
      <c r="F51" s="587"/>
      <c r="G51" s="1495"/>
      <c r="H51" s="2"/>
    </row>
    <row r="52" spans="2:8" x14ac:dyDescent="0.25">
      <c r="B52" s="3"/>
      <c r="C52" s="742">
        <v>47</v>
      </c>
      <c r="D52" s="717"/>
      <c r="E52" s="586"/>
      <c r="F52" s="587"/>
      <c r="G52" s="1495"/>
      <c r="H52" s="2"/>
    </row>
    <row r="53" spans="2:8" x14ac:dyDescent="0.25">
      <c r="B53" s="3"/>
      <c r="C53" s="742">
        <v>48</v>
      </c>
      <c r="D53" s="717" t="s">
        <v>111</v>
      </c>
      <c r="E53" s="586" t="s">
        <v>112</v>
      </c>
      <c r="F53" s="587"/>
      <c r="G53" s="1495"/>
      <c r="H53" s="2"/>
    </row>
    <row r="54" spans="2:8" x14ac:dyDescent="0.25">
      <c r="B54" s="3"/>
      <c r="C54" s="742">
        <v>49</v>
      </c>
      <c r="D54" s="717" t="s">
        <v>111</v>
      </c>
      <c r="E54" s="586" t="s">
        <v>113</v>
      </c>
      <c r="F54" s="587"/>
      <c r="G54" s="1495"/>
      <c r="H54" s="2"/>
    </row>
    <row r="55" spans="2:8" x14ac:dyDescent="0.25">
      <c r="B55" s="3"/>
      <c r="C55" s="742">
        <v>50</v>
      </c>
      <c r="D55" s="717" t="s">
        <v>111</v>
      </c>
      <c r="E55" s="586" t="s">
        <v>114</v>
      </c>
      <c r="F55" s="587"/>
      <c r="G55" s="1495"/>
      <c r="H55" s="2"/>
    </row>
    <row r="56" spans="2:8" ht="15.75" customHeight="1" x14ac:dyDescent="0.25">
      <c r="B56" s="3"/>
      <c r="C56" s="742">
        <v>51</v>
      </c>
      <c r="D56" s="717" t="s">
        <v>111</v>
      </c>
      <c r="E56" s="586" t="s">
        <v>823</v>
      </c>
      <c r="F56" s="587"/>
      <c r="G56" s="1494"/>
      <c r="H56" s="2"/>
    </row>
    <row r="57" spans="2:8" ht="15.75" customHeight="1" x14ac:dyDescent="0.25">
      <c r="B57" s="3"/>
      <c r="C57" s="742">
        <v>52</v>
      </c>
      <c r="D57" s="717" t="s">
        <v>111</v>
      </c>
      <c r="E57" s="586" t="s">
        <v>824</v>
      </c>
      <c r="F57" s="587"/>
      <c r="G57" s="1494"/>
      <c r="H57" s="2"/>
    </row>
    <row r="58" spans="2:8" ht="15.75" customHeight="1" x14ac:dyDescent="0.25">
      <c r="B58" s="3"/>
      <c r="C58" s="742">
        <v>53</v>
      </c>
      <c r="D58" s="717" t="s">
        <v>111</v>
      </c>
      <c r="E58" s="586" t="s">
        <v>825</v>
      </c>
      <c r="F58" s="587"/>
      <c r="G58" s="1494"/>
      <c r="H58" s="2"/>
    </row>
    <row r="59" spans="2:8" x14ac:dyDescent="0.25">
      <c r="B59" s="3"/>
      <c r="C59" s="742">
        <v>54</v>
      </c>
      <c r="D59" s="717" t="s">
        <v>111</v>
      </c>
      <c r="E59" s="586" t="s">
        <v>115</v>
      </c>
      <c r="F59" s="587"/>
      <c r="G59" s="1495"/>
      <c r="H59" s="2"/>
    </row>
    <row r="60" spans="2:8" x14ac:dyDescent="0.25">
      <c r="B60" s="3"/>
      <c r="C60" s="742">
        <v>55</v>
      </c>
      <c r="D60" s="717" t="s">
        <v>111</v>
      </c>
      <c r="E60" s="586" t="s">
        <v>116</v>
      </c>
      <c r="F60" s="587"/>
      <c r="G60" s="1494"/>
      <c r="H60" s="2"/>
    </row>
    <row r="61" spans="2:8" ht="15" customHeight="1" x14ac:dyDescent="0.25">
      <c r="B61" s="3"/>
      <c r="C61" s="742">
        <v>56</v>
      </c>
      <c r="D61" s="717" t="s">
        <v>111</v>
      </c>
      <c r="E61" s="586" t="s">
        <v>117</v>
      </c>
      <c r="F61" s="587"/>
      <c r="G61" s="1494"/>
      <c r="H61" s="2"/>
    </row>
    <row r="62" spans="2:8" ht="15.75" customHeight="1" x14ac:dyDescent="0.25">
      <c r="B62" s="12"/>
      <c r="C62" s="742">
        <v>57</v>
      </c>
      <c r="D62" s="717" t="s">
        <v>111</v>
      </c>
      <c r="E62" s="586" t="s">
        <v>118</v>
      </c>
      <c r="F62" s="587"/>
      <c r="G62" s="1494"/>
      <c r="H62" s="13"/>
    </row>
    <row r="63" spans="2:8" x14ac:dyDescent="0.25">
      <c r="B63" s="3"/>
      <c r="C63" s="742">
        <v>58</v>
      </c>
      <c r="D63" s="717" t="s">
        <v>119</v>
      </c>
      <c r="E63" s="586" t="s">
        <v>120</v>
      </c>
      <c r="F63" s="587"/>
      <c r="G63" s="1494"/>
      <c r="H63" s="2"/>
    </row>
    <row r="64" spans="2:8" x14ac:dyDescent="0.25">
      <c r="B64" s="3"/>
      <c r="C64" s="742">
        <v>59</v>
      </c>
      <c r="D64" s="717" t="s">
        <v>119</v>
      </c>
      <c r="E64" s="586" t="s">
        <v>591</v>
      </c>
      <c r="F64" s="587"/>
      <c r="G64" s="1494"/>
      <c r="H64" s="2"/>
    </row>
    <row r="65" spans="2:8" x14ac:dyDescent="0.25">
      <c r="B65" s="3"/>
      <c r="C65" s="742">
        <v>60</v>
      </c>
      <c r="D65" s="717" t="s">
        <v>119</v>
      </c>
      <c r="E65" s="586" t="s">
        <v>121</v>
      </c>
      <c r="F65" s="587"/>
      <c r="G65" s="1494"/>
      <c r="H65" s="2"/>
    </row>
    <row r="66" spans="2:8" x14ac:dyDescent="0.25">
      <c r="B66" s="3"/>
      <c r="C66" s="742">
        <v>61</v>
      </c>
      <c r="D66" s="717"/>
      <c r="E66" s="586"/>
      <c r="F66" s="587"/>
      <c r="G66" s="1494"/>
      <c r="H66" s="2"/>
    </row>
    <row r="67" spans="2:8" x14ac:dyDescent="0.25">
      <c r="B67" s="3"/>
      <c r="C67" s="742">
        <v>62</v>
      </c>
      <c r="D67" s="717" t="s">
        <v>122</v>
      </c>
      <c r="E67" s="586" t="s">
        <v>123</v>
      </c>
      <c r="F67" s="587"/>
      <c r="G67" s="1498"/>
      <c r="H67" s="2"/>
    </row>
    <row r="68" spans="2:8" x14ac:dyDescent="0.25">
      <c r="B68" s="3"/>
      <c r="C68" s="742">
        <v>63</v>
      </c>
      <c r="D68" s="717" t="s">
        <v>122</v>
      </c>
      <c r="E68" s="586" t="s">
        <v>124</v>
      </c>
      <c r="F68" s="587"/>
      <c r="G68" s="1498"/>
      <c r="H68" s="2"/>
    </row>
    <row r="69" spans="2:8" x14ac:dyDescent="0.25">
      <c r="B69" s="3"/>
      <c r="C69" s="742">
        <v>64</v>
      </c>
      <c r="D69" s="717" t="s">
        <v>122</v>
      </c>
      <c r="E69" s="586" t="s">
        <v>125</v>
      </c>
      <c r="F69" s="587"/>
      <c r="G69" s="1498"/>
      <c r="H69" s="2"/>
    </row>
    <row r="70" spans="2:8" x14ac:dyDescent="0.25">
      <c r="B70" s="3"/>
      <c r="C70" s="742">
        <v>65</v>
      </c>
      <c r="D70" s="717" t="s">
        <v>122</v>
      </c>
      <c r="E70" s="586" t="s">
        <v>126</v>
      </c>
      <c r="F70" s="587"/>
      <c r="G70" s="1494"/>
      <c r="H70" s="2"/>
    </row>
    <row r="71" spans="2:8" x14ac:dyDescent="0.25">
      <c r="B71" s="3"/>
      <c r="C71" s="742">
        <v>66</v>
      </c>
      <c r="D71" s="717" t="s">
        <v>122</v>
      </c>
      <c r="E71" s="586" t="s">
        <v>127</v>
      </c>
      <c r="F71" s="587"/>
      <c r="G71" s="1494"/>
      <c r="H71" s="2"/>
    </row>
    <row r="72" spans="2:8" x14ac:dyDescent="0.25">
      <c r="B72" s="3"/>
      <c r="C72" s="742">
        <v>67</v>
      </c>
      <c r="D72" s="717" t="s">
        <v>122</v>
      </c>
      <c r="E72" s="586" t="s">
        <v>128</v>
      </c>
      <c r="F72" s="587"/>
      <c r="G72" s="1494"/>
      <c r="H72" s="2"/>
    </row>
    <row r="73" spans="2:8" ht="25.5" x14ac:dyDescent="0.25">
      <c r="B73" s="3"/>
      <c r="C73" s="742">
        <v>68</v>
      </c>
      <c r="D73" s="717" t="s">
        <v>122</v>
      </c>
      <c r="E73" s="717" t="s">
        <v>129</v>
      </c>
      <c r="F73" s="587"/>
      <c r="G73" s="1494"/>
      <c r="H73" s="2"/>
    </row>
    <row r="74" spans="2:8" x14ac:dyDescent="0.25">
      <c r="B74" s="3"/>
      <c r="C74" s="742">
        <v>69</v>
      </c>
      <c r="D74" s="717" t="s">
        <v>122</v>
      </c>
      <c r="E74" s="717" t="s">
        <v>829</v>
      </c>
      <c r="F74" s="587"/>
      <c r="G74" s="1494"/>
      <c r="H74" s="2"/>
    </row>
    <row r="75" spans="2:8" x14ac:dyDescent="0.25">
      <c r="B75" s="3"/>
      <c r="C75" s="742">
        <v>70</v>
      </c>
      <c r="D75" s="717" t="s">
        <v>122</v>
      </c>
      <c r="E75" s="586" t="s">
        <v>830</v>
      </c>
      <c r="F75" s="587"/>
      <c r="G75" s="1494"/>
      <c r="H75" s="2"/>
    </row>
    <row r="76" spans="2:8" x14ac:dyDescent="0.25">
      <c r="B76" s="3"/>
      <c r="C76" s="808">
        <v>71</v>
      </c>
      <c r="D76" s="1631" t="s">
        <v>122</v>
      </c>
      <c r="E76" s="809" t="s">
        <v>587</v>
      </c>
      <c r="F76" s="587"/>
      <c r="G76" s="1499"/>
      <c r="H76" s="2"/>
    </row>
    <row r="77" spans="2:8" ht="15.75" thickBot="1" x14ac:dyDescent="0.3">
      <c r="B77" s="3"/>
      <c r="C77" s="743"/>
      <c r="D77" s="1632"/>
      <c r="E77" s="739"/>
      <c r="F77" s="960"/>
      <c r="G77" s="740"/>
      <c r="H77" s="2"/>
    </row>
    <row r="78" spans="2:8" ht="9" customHeight="1" thickBot="1" x14ac:dyDescent="0.3">
      <c r="B78" s="4"/>
      <c r="C78" s="5"/>
      <c r="D78" s="5"/>
      <c r="E78" s="5"/>
      <c r="F78" s="5"/>
      <c r="G78" s="5"/>
      <c r="H78" s="6"/>
    </row>
  </sheetData>
  <sheetProtection formatCells="0" formatColumns="0" formatRows="0" insertRows="0"/>
  <autoFilter ref="C5:G76" xr:uid="{00000000-0001-0000-1000-000000000000}"/>
  <mergeCells count="1">
    <mergeCell ref="C3:G3"/>
  </mergeCells>
  <dataValidations count="1">
    <dataValidation type="date" allowBlank="1" showInputMessage="1" showErrorMessage="1" errorTitle="Date Format" error="Please enter a date in the MM/DD/YYYY format" sqref="F47:F77 F6:F45" xr:uid="{00000000-0002-0000-1000-000000000000}">
      <formula1>1</formula1>
      <formula2>402133</formula2>
    </dataValidation>
  </dataValidations>
  <pageMargins left="0.7" right="0.7" top="0.75" bottom="0.75" header="0.3" footer="0.3"/>
  <pageSetup scale="68" orientation="portrait" r:id="rId1"/>
  <headerFooter>
    <oddFooter>&amp;LForm 5
Project Schedule&amp;CCFA Forms</oddFooter>
  </headerFooter>
  <rowBreaks count="1" manualBreakCount="1">
    <brk id="65" min="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
  <sheetViews>
    <sheetView showGridLines="0" zoomScaleNormal="100" workbookViewId="0">
      <selection activeCell="P22" sqref="P22"/>
    </sheetView>
  </sheetViews>
  <sheetFormatPr defaultRowHeight="15" x14ac:dyDescent="0.25"/>
  <sheetData/>
  <sheetProtection algorithmName="SHA-512" hashValue="NaeBe89xdN+gpzdOucsnncD/jeb8okTY3+NHu6yYhHpHQmBcLNK2GfrGZ7FACR0Z76hhkG4WUK+yc8VIlYrdcA==" saltValue="6dAYAsFLb4ieaprHT17WVg==" spinCount="100000" sheet="1" objects="1" scenarios="1"/>
  <pageMargins left="0.25" right="0.25" top="0.75" bottom="0.75" header="0.3" footer="0.3"/>
  <pageSetup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tabColor theme="1"/>
  </sheetPr>
  <dimension ref="A1:FZ2"/>
  <sheetViews>
    <sheetView workbookViewId="0">
      <selection activeCell="Y12" sqref="Y12"/>
    </sheetView>
  </sheetViews>
  <sheetFormatPr defaultRowHeight="15" x14ac:dyDescent="0.25"/>
  <cols>
    <col min="1" max="1" width="13.7109375" bestFit="1" customWidth="1"/>
    <col min="2" max="2" width="11.42578125" bestFit="1" customWidth="1"/>
    <col min="3" max="3" width="24.5703125" bestFit="1" customWidth="1"/>
    <col min="4" max="4" width="11.85546875" bestFit="1" customWidth="1"/>
    <col min="5" max="5" width="35.140625" bestFit="1" customWidth="1"/>
    <col min="6" max="6" width="25.28515625" bestFit="1" customWidth="1"/>
    <col min="7" max="7" width="12.42578125" bestFit="1" customWidth="1"/>
    <col min="8" max="8" width="16.140625" bestFit="1" customWidth="1"/>
    <col min="9" max="9" width="18.7109375" bestFit="1" customWidth="1"/>
    <col min="10" max="10" width="18.85546875" bestFit="1" customWidth="1"/>
    <col min="11" max="11" width="21.7109375" bestFit="1" customWidth="1"/>
    <col min="12" max="12" width="25.5703125" bestFit="1" customWidth="1"/>
    <col min="13" max="13" width="35.28515625" bestFit="1" customWidth="1"/>
    <col min="14" max="14" width="24" bestFit="1" customWidth="1"/>
    <col min="15" max="15" width="23.42578125" bestFit="1" customWidth="1"/>
    <col min="16" max="16" width="28.85546875" bestFit="1" customWidth="1"/>
    <col min="17" max="17" width="26.85546875" bestFit="1" customWidth="1"/>
    <col min="18" max="18" width="39.28515625" bestFit="1" customWidth="1"/>
    <col min="19" max="19" width="36" bestFit="1" customWidth="1"/>
    <col min="20" max="20" width="14.7109375" bestFit="1" customWidth="1"/>
    <col min="21" max="21" width="20" bestFit="1" customWidth="1"/>
    <col min="22" max="22" width="31.85546875" bestFit="1" customWidth="1"/>
    <col min="23" max="23" width="11.140625" bestFit="1" customWidth="1"/>
    <col min="24" max="24" width="23.7109375" bestFit="1" customWidth="1"/>
    <col min="25" max="25" width="19.5703125" bestFit="1" customWidth="1"/>
    <col min="26" max="26" width="15.140625" bestFit="1" customWidth="1"/>
    <col min="27" max="27" width="17.85546875" bestFit="1" customWidth="1"/>
    <col min="28" max="28" width="32.28515625" bestFit="1" customWidth="1"/>
    <col min="29" max="29" width="25" bestFit="1" customWidth="1"/>
    <col min="30" max="30" width="35.140625" bestFit="1" customWidth="1"/>
    <col min="31" max="31" width="23.28515625" bestFit="1" customWidth="1"/>
    <col min="32" max="32" width="20.85546875" bestFit="1" customWidth="1"/>
    <col min="33" max="33" width="35.285156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28.85546875" customWidth="1"/>
    <col min="40" max="40" width="29.140625" bestFit="1" customWidth="1"/>
    <col min="41" max="41" width="32.5703125" bestFit="1" customWidth="1"/>
    <col min="42" max="42" width="29.7109375" bestFit="1" customWidth="1"/>
    <col min="43" max="43" width="34" bestFit="1" customWidth="1"/>
    <col min="44" max="44" width="30.85546875" bestFit="1" customWidth="1"/>
    <col min="45" max="45" width="30.85546875" customWidth="1"/>
    <col min="46" max="46" width="27.7109375" bestFit="1" customWidth="1"/>
    <col min="47" max="47" width="32" bestFit="1" customWidth="1"/>
    <col min="48" max="48" width="28.140625" bestFit="1" customWidth="1"/>
    <col min="49" max="49" width="17.28515625" bestFit="1" customWidth="1"/>
    <col min="50" max="50" width="17.710937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710937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7109375" bestFit="1" customWidth="1"/>
    <col min="63" max="63" width="36.5703125" bestFit="1" customWidth="1"/>
    <col min="64" max="64" width="27.140625" bestFit="1" customWidth="1"/>
    <col min="65" max="65" width="24.85546875" bestFit="1" customWidth="1"/>
    <col min="66" max="66" width="24.85546875" customWidth="1"/>
    <col min="67" max="67" width="35.42578125" bestFit="1" customWidth="1"/>
    <col min="68" max="68" width="42.140625" bestFit="1" customWidth="1"/>
    <col min="69" max="70" width="42.140625" customWidth="1"/>
    <col min="71" max="71" width="37.28515625" bestFit="1" customWidth="1"/>
    <col min="72" max="72" width="22" bestFit="1" customWidth="1"/>
    <col min="73" max="73" width="30.7109375" bestFit="1" customWidth="1"/>
    <col min="74" max="74" width="33.85546875" bestFit="1" customWidth="1"/>
    <col min="75" max="75" width="38.85546875" bestFit="1" customWidth="1"/>
    <col min="76" max="76" width="40.5703125" bestFit="1" customWidth="1"/>
    <col min="77" max="77" width="22.28515625" bestFit="1" customWidth="1"/>
    <col min="78" max="78" width="22.28515625" customWidth="1"/>
    <col min="79" max="79" width="29.140625" bestFit="1" customWidth="1"/>
    <col min="80" max="80" width="16.42578125" bestFit="1" customWidth="1"/>
    <col min="81" max="81" width="39.7109375" bestFit="1" customWidth="1"/>
    <col min="82" max="82" width="30" bestFit="1" customWidth="1"/>
    <col min="83" max="83" width="17" bestFit="1" customWidth="1"/>
    <col min="84" max="84" width="20.7109375" bestFit="1" customWidth="1"/>
    <col min="85" max="85" width="23.28515625" bestFit="1" customWidth="1"/>
    <col min="86" max="86" width="23.42578125" bestFit="1" customWidth="1"/>
    <col min="87" max="87" width="26.28515625" bestFit="1" customWidth="1"/>
    <col min="88" max="88" width="30.140625" bestFit="1" customWidth="1"/>
    <col min="89" max="89" width="39.85546875" bestFit="1" customWidth="1"/>
    <col min="90" max="90" width="28.5703125" bestFit="1" customWidth="1"/>
    <col min="91" max="91" width="28" bestFit="1" customWidth="1"/>
    <col min="92" max="92" width="30.42578125" bestFit="1" customWidth="1"/>
    <col min="93" max="93" width="43.85546875" bestFit="1" customWidth="1"/>
    <col min="94" max="94" width="40.5703125" bestFit="1" customWidth="1"/>
    <col min="95" max="95" width="19.28515625" bestFit="1" customWidth="1"/>
    <col min="96" max="96" width="24.5703125" bestFit="1" customWidth="1"/>
    <col min="97" max="97" width="36.42578125" bestFit="1" customWidth="1"/>
    <col min="98" max="98" width="15.7109375" bestFit="1" customWidth="1"/>
    <col min="99" max="99" width="24.140625" bestFit="1" customWidth="1"/>
    <col min="100" max="100" width="19.7109375" bestFit="1" customWidth="1"/>
    <col min="101" max="101" width="22.42578125" bestFit="1" customWidth="1"/>
    <col min="102" max="102" width="36.85546875" bestFit="1" customWidth="1"/>
    <col min="103" max="103" width="29.7109375" bestFit="1" customWidth="1"/>
    <col min="104" max="104" width="33" bestFit="1" customWidth="1"/>
    <col min="105" max="105" width="27.85546875" bestFit="1" customWidth="1"/>
    <col min="106" max="106" width="25.5703125" bestFit="1" customWidth="1"/>
    <col min="107" max="107" width="39.7109375" bestFit="1" customWidth="1"/>
    <col min="108" max="108" width="28.5703125" bestFit="1" customWidth="1"/>
    <col min="109" max="109" width="32.5703125" bestFit="1" customWidth="1"/>
    <col min="110" max="110" width="16.7109375" bestFit="1" customWidth="1"/>
    <col min="111" max="111" width="33.85546875" bestFit="1" customWidth="1"/>
    <col min="112" max="112" width="37.140625" bestFit="1" customWidth="1"/>
    <col min="113" max="113" width="34.285156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7109375" bestFit="1" customWidth="1"/>
    <col min="120" max="120" width="35.28515625" bestFit="1" customWidth="1"/>
    <col min="121" max="121" width="41.140625" bestFit="1" customWidth="1"/>
    <col min="122" max="122" width="29.42578125" bestFit="1" customWidth="1"/>
    <col min="123" max="133" width="29.42578125" customWidth="1"/>
    <col min="134" max="134" width="23.28515625" bestFit="1" customWidth="1"/>
    <col min="135" max="135" width="25.85546875" bestFit="1" customWidth="1"/>
    <col min="136" max="136" width="26" bestFit="1" customWidth="1"/>
    <col min="137" max="137" width="28.7109375" bestFit="1" customWidth="1"/>
    <col min="138" max="138" width="32.5703125" bestFit="1" customWidth="1"/>
    <col min="139" max="139" width="42.42578125" bestFit="1" customWidth="1"/>
    <col min="140" max="140" width="31.140625" bestFit="1" customWidth="1"/>
    <col min="141" max="141" width="30.5703125" bestFit="1" customWidth="1"/>
    <col min="142" max="142" width="33.28515625" bestFit="1" customWidth="1"/>
    <col min="143" max="143" width="46.42578125" bestFit="1" customWidth="1"/>
    <col min="144" max="144" width="43.140625" bestFit="1" customWidth="1"/>
    <col min="145" max="145" width="21.85546875" bestFit="1" customWidth="1"/>
    <col min="146" max="146" width="27.140625" bestFit="1" customWidth="1"/>
    <col min="147" max="147" width="39" bestFit="1" customWidth="1"/>
    <col min="148" max="148" width="17.85546875" bestFit="1" customWidth="1"/>
    <col min="149" max="149" width="26.7109375" bestFit="1" customWidth="1"/>
    <col min="150" max="150" width="22.28515625" bestFit="1" customWidth="1"/>
    <col min="151" max="151" width="24.85546875" bestFit="1" customWidth="1"/>
    <col min="152" max="152" width="39.42578125" bestFit="1" customWidth="1"/>
    <col min="153" max="153" width="32.140625" bestFit="1" customWidth="1"/>
    <col min="154" max="154" width="35.5703125" bestFit="1" customWidth="1"/>
    <col min="155" max="155" width="30.42578125" bestFit="1" customWidth="1"/>
    <col min="156" max="156" width="28" bestFit="1" customWidth="1"/>
    <col min="157" max="157" width="42.28515625" bestFit="1" customWidth="1"/>
    <col min="158" max="158" width="31.140625" bestFit="1" customWidth="1"/>
    <col min="159" max="159" width="35.140625" bestFit="1" customWidth="1"/>
    <col min="160" max="160" width="19.28515625" bestFit="1" customWidth="1"/>
    <col min="161" max="161" width="36.28515625" bestFit="1" customWidth="1"/>
    <col min="162" max="162" width="39.7109375" bestFit="1" customWidth="1"/>
    <col min="163" max="163" width="36.7109375" bestFit="1" customWidth="1"/>
    <col min="164" max="164" width="41" bestFit="1" customWidth="1"/>
    <col min="165" max="165" width="30.5703125" bestFit="1" customWidth="1"/>
    <col min="166" max="166" width="24.5703125" bestFit="1" customWidth="1"/>
    <col min="167" max="167" width="25.5703125" bestFit="1" customWidth="1"/>
    <col min="168" max="168" width="22.7109375" bestFit="1" customWidth="1"/>
    <col min="169" max="169" width="37.140625" bestFit="1" customWidth="1"/>
    <col min="170" max="170" width="37.7109375" bestFit="1" customWidth="1"/>
    <col min="171" max="171" width="43.7109375" bestFit="1" customWidth="1"/>
    <col min="172" max="172" width="32" bestFit="1" customWidth="1"/>
    <col min="173" max="173" width="29.28515625" bestFit="1" customWidth="1"/>
    <col min="174" max="174" width="34.42578125" bestFit="1" customWidth="1"/>
    <col min="175" max="175" width="44.42578125" bestFit="1" customWidth="1"/>
    <col min="176" max="176" width="29" bestFit="1" customWidth="1"/>
    <col min="177" max="177" width="37.7109375" bestFit="1" customWidth="1"/>
    <col min="178" max="178" width="40.85546875" bestFit="1" customWidth="1"/>
    <col min="179" max="179" width="45.85546875" bestFit="1" customWidth="1"/>
    <col min="180" max="180" width="40" bestFit="1" customWidth="1"/>
    <col min="181" max="181" width="29.28515625" bestFit="1" customWidth="1"/>
    <col min="182" max="182" width="21.140625" bestFit="1" customWidth="1"/>
  </cols>
  <sheetData>
    <row r="1" spans="1:182" x14ac:dyDescent="0.25">
      <c r="A1" t="s">
        <v>652</v>
      </c>
      <c r="B1" t="s">
        <v>653</v>
      </c>
      <c r="C1" t="s">
        <v>654</v>
      </c>
      <c r="D1" t="s">
        <v>655</v>
      </c>
      <c r="E1" t="s">
        <v>656</v>
      </c>
      <c r="F1" t="s">
        <v>657</v>
      </c>
      <c r="G1" t="s">
        <v>658</v>
      </c>
      <c r="H1" t="s">
        <v>659</v>
      </c>
      <c r="I1" t="s">
        <v>660</v>
      </c>
      <c r="J1" t="s">
        <v>661</v>
      </c>
      <c r="K1" t="s">
        <v>662</v>
      </c>
      <c r="L1" t="s">
        <v>663</v>
      </c>
      <c r="M1" t="s">
        <v>664</v>
      </c>
      <c r="N1" t="s">
        <v>665</v>
      </c>
      <c r="O1" t="s">
        <v>666</v>
      </c>
      <c r="P1" t="s">
        <v>667</v>
      </c>
      <c r="Q1" t="s">
        <v>668</v>
      </c>
      <c r="R1" t="s">
        <v>669</v>
      </c>
      <c r="S1" t="s">
        <v>670</v>
      </c>
      <c r="T1" t="s">
        <v>671</v>
      </c>
      <c r="U1" t="s">
        <v>672</v>
      </c>
      <c r="V1" t="s">
        <v>673</v>
      </c>
      <c r="W1" t="s">
        <v>674</v>
      </c>
      <c r="X1" t="s">
        <v>675</v>
      </c>
      <c r="Y1" t="s">
        <v>676</v>
      </c>
      <c r="Z1" t="s">
        <v>677</v>
      </c>
      <c r="AA1" t="s">
        <v>678</v>
      </c>
      <c r="AB1" t="s">
        <v>679</v>
      </c>
      <c r="AC1" t="s">
        <v>680</v>
      </c>
      <c r="AD1" t="s">
        <v>681</v>
      </c>
      <c r="AE1" t="s">
        <v>682</v>
      </c>
      <c r="AF1" t="s">
        <v>683</v>
      </c>
      <c r="AG1" t="s">
        <v>684</v>
      </c>
      <c r="AH1" t="s">
        <v>685</v>
      </c>
      <c r="AI1" t="s">
        <v>686</v>
      </c>
      <c r="AJ1" t="s">
        <v>687</v>
      </c>
      <c r="AK1" t="s">
        <v>688</v>
      </c>
      <c r="AL1" t="s">
        <v>689</v>
      </c>
      <c r="AM1" t="s">
        <v>932</v>
      </c>
      <c r="AN1" t="s">
        <v>690</v>
      </c>
      <c r="AO1" t="s">
        <v>691</v>
      </c>
      <c r="AP1" t="s">
        <v>692</v>
      </c>
      <c r="AQ1" t="s">
        <v>693</v>
      </c>
      <c r="AR1" t="s">
        <v>694</v>
      </c>
      <c r="AS1" t="s">
        <v>933</v>
      </c>
      <c r="AT1" t="s">
        <v>695</v>
      </c>
      <c r="AU1" t="s">
        <v>696</v>
      </c>
      <c r="AV1" t="s">
        <v>697</v>
      </c>
      <c r="AW1" t="s">
        <v>698</v>
      </c>
      <c r="AX1" t="s">
        <v>699</v>
      </c>
      <c r="AY1" t="s">
        <v>700</v>
      </c>
      <c r="AZ1" t="s">
        <v>701</v>
      </c>
      <c r="BA1" t="s">
        <v>702</v>
      </c>
      <c r="BB1" t="s">
        <v>703</v>
      </c>
      <c r="BC1" t="s">
        <v>704</v>
      </c>
      <c r="BD1" t="s">
        <v>705</v>
      </c>
      <c r="BE1" t="s">
        <v>706</v>
      </c>
      <c r="BF1" t="s">
        <v>707</v>
      </c>
      <c r="BG1" t="s">
        <v>708</v>
      </c>
      <c r="BH1" t="s">
        <v>709</v>
      </c>
      <c r="BI1" t="s">
        <v>710</v>
      </c>
      <c r="BJ1" t="s">
        <v>711</v>
      </c>
      <c r="BK1" t="s">
        <v>712</v>
      </c>
      <c r="BL1" t="s">
        <v>713</v>
      </c>
      <c r="BM1" t="s">
        <v>714</v>
      </c>
      <c r="BN1" t="s">
        <v>934</v>
      </c>
      <c r="BO1" t="s">
        <v>715</v>
      </c>
      <c r="BP1" t="s">
        <v>716</v>
      </c>
      <c r="BQ1" t="s">
        <v>935</v>
      </c>
      <c r="BR1" t="s">
        <v>936</v>
      </c>
      <c r="BS1" t="s">
        <v>717</v>
      </c>
      <c r="BT1" t="s">
        <v>718</v>
      </c>
      <c r="BU1" t="s">
        <v>719</v>
      </c>
      <c r="BV1" t="s">
        <v>720</v>
      </c>
      <c r="BW1" t="s">
        <v>721</v>
      </c>
      <c r="BX1" t="s">
        <v>722</v>
      </c>
      <c r="BY1" t="s">
        <v>723</v>
      </c>
      <c r="BZ1" t="s">
        <v>937</v>
      </c>
      <c r="CA1" t="s">
        <v>724</v>
      </c>
      <c r="CB1" t="s">
        <v>725</v>
      </c>
      <c r="CC1" t="s">
        <v>726</v>
      </c>
      <c r="CD1" t="s">
        <v>727</v>
      </c>
      <c r="CE1" t="s">
        <v>728</v>
      </c>
      <c r="CF1" t="s">
        <v>729</v>
      </c>
      <c r="CG1" t="s">
        <v>730</v>
      </c>
      <c r="CH1" t="s">
        <v>731</v>
      </c>
      <c r="CI1" t="s">
        <v>732</v>
      </c>
      <c r="CJ1" t="s">
        <v>733</v>
      </c>
      <c r="CK1" t="s">
        <v>734</v>
      </c>
      <c r="CL1" t="s">
        <v>735</v>
      </c>
      <c r="CM1" t="s">
        <v>736</v>
      </c>
      <c r="CN1" s="1072" t="s">
        <v>805</v>
      </c>
      <c r="CO1" t="s">
        <v>737</v>
      </c>
      <c r="CP1" t="s">
        <v>738</v>
      </c>
      <c r="CQ1" t="s">
        <v>739</v>
      </c>
      <c r="CR1" t="s">
        <v>740</v>
      </c>
      <c r="CS1" t="s">
        <v>741</v>
      </c>
      <c r="CT1" t="s">
        <v>742</v>
      </c>
      <c r="CU1" t="s">
        <v>743</v>
      </c>
      <c r="CV1" t="s">
        <v>744</v>
      </c>
      <c r="CW1" t="s">
        <v>745</v>
      </c>
      <c r="CX1" t="s">
        <v>746</v>
      </c>
      <c r="CY1" t="s">
        <v>747</v>
      </c>
      <c r="CZ1" t="s">
        <v>748</v>
      </c>
      <c r="DA1" t="s">
        <v>749</v>
      </c>
      <c r="DB1" t="s">
        <v>750</v>
      </c>
      <c r="DC1" t="s">
        <v>751</v>
      </c>
      <c r="DD1" t="s">
        <v>752</v>
      </c>
      <c r="DE1" t="s">
        <v>753</v>
      </c>
      <c r="DF1" t="s">
        <v>754</v>
      </c>
      <c r="DG1" t="s">
        <v>755</v>
      </c>
      <c r="DH1" t="s">
        <v>756</v>
      </c>
      <c r="DI1" t="s">
        <v>757</v>
      </c>
      <c r="DJ1" t="s">
        <v>758</v>
      </c>
      <c r="DK1" t="s">
        <v>759</v>
      </c>
      <c r="DL1" t="s">
        <v>760</v>
      </c>
      <c r="DM1" t="s">
        <v>761</v>
      </c>
      <c r="DN1" t="s">
        <v>762</v>
      </c>
      <c r="DO1" t="s">
        <v>763</v>
      </c>
      <c r="DP1" t="s">
        <v>764</v>
      </c>
      <c r="DQ1" t="s">
        <v>765</v>
      </c>
      <c r="DR1" t="s">
        <v>766</v>
      </c>
      <c r="DS1" t="s">
        <v>938</v>
      </c>
      <c r="DT1" t="s">
        <v>957</v>
      </c>
      <c r="DU1" t="s">
        <v>939</v>
      </c>
      <c r="DV1" t="s">
        <v>958</v>
      </c>
      <c r="DW1" t="s">
        <v>959</v>
      </c>
      <c r="DX1" t="s">
        <v>960</v>
      </c>
      <c r="DY1" t="s">
        <v>961</v>
      </c>
      <c r="DZ1" t="s">
        <v>962</v>
      </c>
      <c r="EA1" t="s">
        <v>963</v>
      </c>
      <c r="EB1" t="s">
        <v>964</v>
      </c>
      <c r="EC1" t="s">
        <v>965</v>
      </c>
      <c r="ED1" t="s">
        <v>767</v>
      </c>
      <c r="EE1" t="s">
        <v>768</v>
      </c>
      <c r="EF1" t="s">
        <v>769</v>
      </c>
      <c r="EG1" t="s">
        <v>770</v>
      </c>
      <c r="EH1" t="s">
        <v>771</v>
      </c>
      <c r="EI1" t="s">
        <v>772</v>
      </c>
      <c r="EJ1" t="s">
        <v>773</v>
      </c>
      <c r="EK1" t="s">
        <v>774</v>
      </c>
      <c r="EL1" s="1072" t="s">
        <v>806</v>
      </c>
      <c r="EM1" t="s">
        <v>775</v>
      </c>
      <c r="EN1" t="s">
        <v>776</v>
      </c>
      <c r="EO1" t="s">
        <v>777</v>
      </c>
      <c r="EP1" t="s">
        <v>778</v>
      </c>
      <c r="EQ1" t="s">
        <v>779</v>
      </c>
      <c r="ER1" s="1072" t="s">
        <v>780</v>
      </c>
      <c r="ES1" t="s">
        <v>781</v>
      </c>
      <c r="ET1" t="s">
        <v>782</v>
      </c>
      <c r="EU1" t="s">
        <v>783</v>
      </c>
      <c r="EV1" t="s">
        <v>784</v>
      </c>
      <c r="EW1" t="s">
        <v>785</v>
      </c>
      <c r="EX1" t="s">
        <v>786</v>
      </c>
      <c r="EY1" t="s">
        <v>787</v>
      </c>
      <c r="EZ1" t="s">
        <v>788</v>
      </c>
      <c r="FA1" t="s">
        <v>789</v>
      </c>
      <c r="FB1" t="s">
        <v>790</v>
      </c>
      <c r="FC1" t="s">
        <v>791</v>
      </c>
      <c r="FD1" t="s">
        <v>792</v>
      </c>
      <c r="FE1" t="s">
        <v>793</v>
      </c>
      <c r="FF1" t="s">
        <v>794</v>
      </c>
      <c r="FG1" t="s">
        <v>795</v>
      </c>
      <c r="FH1" t="s">
        <v>796</v>
      </c>
      <c r="FI1" t="s">
        <v>797</v>
      </c>
      <c r="FJ1" t="s">
        <v>798</v>
      </c>
      <c r="FK1" t="s">
        <v>799</v>
      </c>
      <c r="FL1" t="s">
        <v>800</v>
      </c>
      <c r="FM1" t="s">
        <v>801</v>
      </c>
      <c r="FN1" t="s">
        <v>802</v>
      </c>
      <c r="FO1" t="s">
        <v>803</v>
      </c>
      <c r="FP1" t="s">
        <v>804</v>
      </c>
      <c r="FQ1" t="s">
        <v>940</v>
      </c>
      <c r="FR1" t="s">
        <v>941</v>
      </c>
      <c r="FS1" t="s">
        <v>966</v>
      </c>
      <c r="FT1" t="s">
        <v>967</v>
      </c>
      <c r="FU1" t="s">
        <v>968</v>
      </c>
      <c r="FV1" t="s">
        <v>969</v>
      </c>
      <c r="FW1" t="s">
        <v>970</v>
      </c>
      <c r="FX1" t="s">
        <v>971</v>
      </c>
      <c r="FY1" t="s">
        <v>972</v>
      </c>
      <c r="FZ1" t="s">
        <v>973</v>
      </c>
    </row>
    <row r="2" spans="1:182" x14ac:dyDescent="0.25">
      <c r="B2" s="1073">
        <f>'6C'!J11</f>
        <v>0</v>
      </c>
      <c r="C2" s="1073">
        <f>'6C'!J12</f>
        <v>0</v>
      </c>
      <c r="D2" s="1073">
        <f>'6C'!J13</f>
        <v>0</v>
      </c>
      <c r="E2" s="1073">
        <f>'6C'!J14</f>
        <v>0</v>
      </c>
      <c r="F2" s="1073">
        <f>'6C'!J15</f>
        <v>0</v>
      </c>
      <c r="G2" s="1073">
        <f>'6C'!J16</f>
        <v>0</v>
      </c>
      <c r="H2" s="1073">
        <f>'6C'!J20</f>
        <v>0</v>
      </c>
      <c r="I2" s="1073">
        <f>'6C'!J21</f>
        <v>0</v>
      </c>
      <c r="J2" s="1073">
        <f>'6C'!J22</f>
        <v>0</v>
      </c>
      <c r="K2" s="1073">
        <f>'6C'!J23</f>
        <v>0</v>
      </c>
      <c r="L2" s="1073">
        <f>'6C'!J24</f>
        <v>0</v>
      </c>
      <c r="M2" s="1073">
        <f>'6C'!J25</f>
        <v>0</v>
      </c>
      <c r="N2" s="1073">
        <f>'6C'!J26</f>
        <v>0</v>
      </c>
      <c r="O2" s="1073">
        <f>'6C'!J27</f>
        <v>0</v>
      </c>
      <c r="P2" s="1073">
        <f>'6C'!J28</f>
        <v>0</v>
      </c>
      <c r="Q2" s="1073">
        <f>'6C'!J29</f>
        <v>0</v>
      </c>
      <c r="R2" s="1073">
        <f>'6C'!J30</f>
        <v>0</v>
      </c>
      <c r="S2" s="1073">
        <f>'6C'!J31</f>
        <v>0</v>
      </c>
      <c r="T2" s="1073">
        <f>'6C'!J32</f>
        <v>0</v>
      </c>
      <c r="U2" s="1073">
        <f>'6C'!J33</f>
        <v>0</v>
      </c>
      <c r="V2" s="1073">
        <f>'6C'!J34</f>
        <v>0</v>
      </c>
      <c r="W2" s="1073">
        <f>'6C'!J35</f>
        <v>0</v>
      </c>
      <c r="X2" s="1073">
        <f>'6C'!J39</f>
        <v>0</v>
      </c>
      <c r="Y2" s="1073">
        <f>'6C'!J40</f>
        <v>0</v>
      </c>
      <c r="Z2" s="1073">
        <f>'6C'!J41</f>
        <v>0</v>
      </c>
      <c r="AA2" s="1073">
        <f>'6C'!J42</f>
        <v>0</v>
      </c>
      <c r="AB2" s="1073">
        <f>'6C'!J43</f>
        <v>0</v>
      </c>
      <c r="AC2" s="1073">
        <f>'6C'!J44</f>
        <v>0</v>
      </c>
      <c r="AD2" s="1073">
        <f>'6C'!J45</f>
        <v>0</v>
      </c>
      <c r="AE2" s="1073">
        <f>'6C'!J46</f>
        <v>0</v>
      </c>
      <c r="AF2" s="1073">
        <f>'6C'!J47</f>
        <v>0</v>
      </c>
      <c r="AG2" s="1073">
        <f>'6C'!J48</f>
        <v>0</v>
      </c>
      <c r="AH2" s="1073">
        <f>'6C'!J49</f>
        <v>0</v>
      </c>
      <c r="AI2" s="1073">
        <f>'6C'!J50</f>
        <v>0</v>
      </c>
      <c r="AJ2" s="1073">
        <f>'6C'!J51</f>
        <v>0</v>
      </c>
      <c r="AK2" s="1073">
        <f>'6C'!J55</f>
        <v>0</v>
      </c>
      <c r="AL2" s="1073">
        <f>'6C'!J56</f>
        <v>0</v>
      </c>
      <c r="AM2" s="1073">
        <f>'6C'!J57</f>
        <v>0</v>
      </c>
      <c r="AN2" s="1073">
        <f>'6C'!J61</f>
        <v>0</v>
      </c>
      <c r="AO2" s="1073">
        <f>'6C'!J62</f>
        <v>0</v>
      </c>
      <c r="AP2" s="1073">
        <f>'6C'!J63</f>
        <v>0</v>
      </c>
      <c r="AQ2" s="1073">
        <f>'6C'!J64</f>
        <v>0</v>
      </c>
      <c r="AR2" s="1073">
        <f>'6C'!J65</f>
        <v>0</v>
      </c>
      <c r="AS2" s="1073">
        <f>'6C'!J66</f>
        <v>0</v>
      </c>
      <c r="AT2" s="1073">
        <f>'6C'!J70</f>
        <v>0</v>
      </c>
      <c r="AU2" s="1073">
        <f>'6C'!J71</f>
        <v>0</v>
      </c>
      <c r="AV2" s="1073">
        <f>'6C'!J72</f>
        <v>0</v>
      </c>
      <c r="AW2" s="1073">
        <f>'6C'!J73</f>
        <v>0</v>
      </c>
      <c r="AX2" s="1073">
        <f>'6C'!J74</f>
        <v>0</v>
      </c>
      <c r="AY2" s="1073">
        <f>'6C'!J75</f>
        <v>0</v>
      </c>
      <c r="AZ2" s="1073">
        <f>'6C'!J76</f>
        <v>0</v>
      </c>
      <c r="BA2" s="1073">
        <f>'6C'!J77</f>
        <v>0</v>
      </c>
      <c r="BB2" s="1073">
        <f>'6C'!J81</f>
        <v>0</v>
      </c>
      <c r="BC2" s="1073">
        <f>'6C'!J82</f>
        <v>0</v>
      </c>
      <c r="BD2" s="1073">
        <f>'6C'!J83</f>
        <v>0</v>
      </c>
      <c r="BE2" s="1073">
        <f>'6C'!J87</f>
        <v>0</v>
      </c>
      <c r="BF2" s="1073">
        <f>'6C'!J88</f>
        <v>0</v>
      </c>
      <c r="BG2" s="1073">
        <f>'6C'!J89</f>
        <v>0</v>
      </c>
      <c r="BH2" s="1073">
        <f>'6C'!J90</f>
        <v>0</v>
      </c>
      <c r="BI2" s="1073">
        <f>'6C'!J91</f>
        <v>0</v>
      </c>
      <c r="BJ2" s="1073">
        <f>'6C'!J92</f>
        <v>0</v>
      </c>
      <c r="BK2" s="1073">
        <f>'6C'!J93</f>
        <v>0</v>
      </c>
      <c r="BL2" s="1073">
        <f>'6C'!J94</f>
        <v>0</v>
      </c>
      <c r="BM2" s="1073">
        <f>'6C'!J95</f>
        <v>0</v>
      </c>
      <c r="BN2" s="1073">
        <f>'6C'!J96</f>
        <v>0</v>
      </c>
      <c r="BO2" s="1073">
        <f>'6C'!J97</f>
        <v>0</v>
      </c>
      <c r="BP2" s="1073">
        <f>'6C'!J98</f>
        <v>0</v>
      </c>
      <c r="BQ2" s="1073">
        <f>'6C'!J99</f>
        <v>0</v>
      </c>
      <c r="BR2" s="1073">
        <f>'6C'!J104</f>
        <v>0</v>
      </c>
      <c r="BS2" s="1073">
        <f>'6C'!J108</f>
        <v>0</v>
      </c>
      <c r="BT2" s="1073">
        <f>'6C'!J109</f>
        <v>0</v>
      </c>
      <c r="BU2" s="1073">
        <f>'6C'!J110</f>
        <v>0</v>
      </c>
      <c r="BV2" s="1073">
        <f>'6C'!J111</f>
        <v>0</v>
      </c>
      <c r="BW2" s="1073">
        <f>'6C'!J112</f>
        <v>0</v>
      </c>
      <c r="BX2" s="1073">
        <f>'6C'!J113</f>
        <v>0</v>
      </c>
      <c r="BY2" s="1073">
        <f>'6C'!J114</f>
        <v>0</v>
      </c>
      <c r="BZ2" s="1073">
        <f>'6C'!J115</f>
        <v>0</v>
      </c>
      <c r="CA2" s="1073">
        <f>'6C'!K12</f>
        <v>0</v>
      </c>
      <c r="CB2" s="1073">
        <f>'6C'!K13</f>
        <v>0</v>
      </c>
      <c r="CC2" s="1073">
        <f>'6C'!K14</f>
        <v>0</v>
      </c>
      <c r="CD2" s="1073">
        <f>'6C'!K15</f>
        <v>0</v>
      </c>
      <c r="CE2" s="1073">
        <f>'6C'!K16</f>
        <v>0</v>
      </c>
      <c r="CF2" s="1073">
        <f>'6C'!K20</f>
        <v>0</v>
      </c>
      <c r="CG2" s="1073">
        <f>'6C'!K21</f>
        <v>0</v>
      </c>
      <c r="CH2" s="1073">
        <f>'6C'!K22</f>
        <v>0</v>
      </c>
      <c r="CI2" s="1073">
        <f>'6C'!K23</f>
        <v>0</v>
      </c>
      <c r="CJ2" s="1073">
        <f>'6C'!K24</f>
        <v>0</v>
      </c>
      <c r="CK2" s="1073">
        <f>'6C'!K25</f>
        <v>0</v>
      </c>
      <c r="CL2" s="1073">
        <f>'6C'!K26</f>
        <v>0</v>
      </c>
      <c r="CM2" s="1073">
        <f>'6C'!K27</f>
        <v>0</v>
      </c>
      <c r="CN2" s="1073">
        <f>'6C'!K28</f>
        <v>0</v>
      </c>
      <c r="CO2" s="1073">
        <f>'6C'!K30</f>
        <v>0</v>
      </c>
      <c r="CP2" s="1073">
        <f>'6C'!K31</f>
        <v>0</v>
      </c>
      <c r="CQ2" s="1073">
        <f>'6C'!K32</f>
        <v>0</v>
      </c>
      <c r="CR2" s="1073">
        <f>'6C'!K33</f>
        <v>0</v>
      </c>
      <c r="CS2" s="1073">
        <f>'6C'!K34</f>
        <v>0</v>
      </c>
      <c r="CT2" s="1073">
        <f>'6C'!K35</f>
        <v>0</v>
      </c>
      <c r="CU2" s="1073">
        <f>'6C'!K40</f>
        <v>0</v>
      </c>
      <c r="CV2" s="1073">
        <f>'6C'!K41</f>
        <v>0</v>
      </c>
      <c r="CW2" s="1073">
        <f>'6C'!K42</f>
        <v>0</v>
      </c>
      <c r="CX2" s="1073">
        <f>'6C'!K43</f>
        <v>0</v>
      </c>
      <c r="CY2" s="1073">
        <f>'6C'!K44</f>
        <v>0</v>
      </c>
      <c r="CZ2" s="1073">
        <f>'6C'!K45</f>
        <v>0</v>
      </c>
      <c r="DA2" s="1073">
        <f>'6C'!K46</f>
        <v>0</v>
      </c>
      <c r="DB2" s="1073">
        <f>'6C'!K47</f>
        <v>0</v>
      </c>
      <c r="DC2" s="1073">
        <f>'6C'!K48</f>
        <v>0</v>
      </c>
      <c r="DD2" s="1073">
        <f>'6C'!K49</f>
        <v>0</v>
      </c>
      <c r="DE2" s="1073">
        <f>'6C'!K50</f>
        <v>0</v>
      </c>
      <c r="DF2" s="1073">
        <f>'6C'!K51</f>
        <v>0</v>
      </c>
      <c r="DG2" s="1073">
        <f>'6C'!K61</f>
        <v>0</v>
      </c>
      <c r="DH2" s="1073">
        <f>'6C'!K62</f>
        <v>0</v>
      </c>
      <c r="DI2" s="1073">
        <f>'6C'!K63</f>
        <v>0</v>
      </c>
      <c r="DJ2" s="1073">
        <f>'6C'!K64</f>
        <v>0</v>
      </c>
      <c r="DK2" s="1073">
        <f>'6C'!K87</f>
        <v>0</v>
      </c>
      <c r="DL2" s="1073">
        <f>'6C'!K88</f>
        <v>0</v>
      </c>
      <c r="DM2" s="1073">
        <f>'6C'!K89</f>
        <v>0</v>
      </c>
      <c r="DN2" s="1073">
        <f>'6C'!K90</f>
        <v>0</v>
      </c>
      <c r="DO2" s="1073">
        <f>'6C'!K91</f>
        <v>0</v>
      </c>
      <c r="DP2" s="1073">
        <f>'6C'!K92</f>
        <v>0</v>
      </c>
      <c r="DQ2" s="1073">
        <f>'6C'!K93</f>
        <v>0</v>
      </c>
      <c r="DR2" s="1073">
        <f>'6C'!K95</f>
        <v>0</v>
      </c>
      <c r="DS2" s="1073">
        <f>'6C'!K96</f>
        <v>0</v>
      </c>
      <c r="DT2" s="1073">
        <f>'6C'!K99</f>
        <v>0</v>
      </c>
      <c r="DU2" s="1073">
        <f>'6C'!K104</f>
        <v>0</v>
      </c>
      <c r="DV2" s="1073">
        <f>'6C'!K108</f>
        <v>0</v>
      </c>
      <c r="DW2" s="1073">
        <f>'6C'!K109</f>
        <v>0</v>
      </c>
      <c r="DX2" s="1073">
        <f>'6C'!K110</f>
        <v>0</v>
      </c>
      <c r="DY2" s="1073">
        <f>'6C'!K111</f>
        <v>0</v>
      </c>
      <c r="DZ2" s="1073">
        <f>'6C'!K112</f>
        <v>0</v>
      </c>
      <c r="EA2" s="1073">
        <f>'6C'!K113</f>
        <v>0</v>
      </c>
      <c r="EB2" s="1073">
        <f>'6C'!K114</f>
        <v>0</v>
      </c>
      <c r="EC2" s="1073">
        <f>'6C'!K115</f>
        <v>0</v>
      </c>
      <c r="ED2" s="1073">
        <f>'6C'!L20</f>
        <v>0</v>
      </c>
      <c r="EE2" s="1073">
        <f>'6C'!L21</f>
        <v>0</v>
      </c>
      <c r="EF2" s="1073">
        <f>'6C'!L22</f>
        <v>0</v>
      </c>
      <c r="EG2" s="1073">
        <f>'6C'!L23</f>
        <v>0</v>
      </c>
      <c r="EH2" s="1073">
        <f>'6C'!L24</f>
        <v>0</v>
      </c>
      <c r="EI2" s="1073">
        <f>'6C'!L25</f>
        <v>0</v>
      </c>
      <c r="EJ2" s="1073">
        <f>'6C'!L26</f>
        <v>0</v>
      </c>
      <c r="EK2" s="1073">
        <f>'6C'!L27</f>
        <v>0</v>
      </c>
      <c r="EL2" s="1073">
        <f>'6C'!L28</f>
        <v>0</v>
      </c>
      <c r="EM2" s="1073">
        <f>'6C'!L30</f>
        <v>0</v>
      </c>
      <c r="EN2" s="1073">
        <f>'6C'!L31</f>
        <v>0</v>
      </c>
      <c r="EO2" s="1073">
        <f>'6C'!L32</f>
        <v>0</v>
      </c>
      <c r="EP2" s="1073">
        <f>'6C'!L33</f>
        <v>0</v>
      </c>
      <c r="EQ2" s="1073">
        <f>'6C'!L34</f>
        <v>0</v>
      </c>
      <c r="ER2" s="1073">
        <f>'6C'!L35</f>
        <v>0</v>
      </c>
      <c r="ES2" s="1073">
        <f>'6C'!L40</f>
        <v>0</v>
      </c>
      <c r="ET2" s="1073">
        <f>'6C'!L41</f>
        <v>0</v>
      </c>
      <c r="EU2" s="1073">
        <f>'6C'!L42</f>
        <v>0</v>
      </c>
      <c r="EV2" s="1073">
        <f>'6C'!L43</f>
        <v>0</v>
      </c>
      <c r="EW2" s="1073">
        <f>'6C'!L44</f>
        <v>0</v>
      </c>
      <c r="EX2" s="1073">
        <f>'6C'!L45</f>
        <v>0</v>
      </c>
      <c r="EY2" s="1073">
        <f>'6C'!L46</f>
        <v>0</v>
      </c>
      <c r="EZ2" s="1073">
        <f>'6C'!L47</f>
        <v>0</v>
      </c>
      <c r="FA2" s="1073">
        <f>'6C'!L48</f>
        <v>0</v>
      </c>
      <c r="FB2" s="1073">
        <f>'6C'!L49</f>
        <v>0</v>
      </c>
      <c r="FC2" s="1073">
        <f>'6C'!L50</f>
        <v>0</v>
      </c>
      <c r="FD2" s="1073">
        <f>'6C'!L51</f>
        <v>0</v>
      </c>
      <c r="FE2" s="1073">
        <f>'6C'!L61</f>
        <v>0</v>
      </c>
      <c r="FF2" s="1073">
        <f>'6C'!L62</f>
        <v>0</v>
      </c>
      <c r="FG2" s="1073">
        <f>'6C'!L63</f>
        <v>0</v>
      </c>
      <c r="FH2" s="1073">
        <f>'6C'!L64</f>
        <v>0</v>
      </c>
      <c r="FI2" s="1073">
        <f>'6C'!L87</f>
        <v>0</v>
      </c>
      <c r="FJ2" s="1073">
        <f>'6C'!L88</f>
        <v>0</v>
      </c>
      <c r="FK2" s="1073">
        <f>'6C'!L89</f>
        <v>0</v>
      </c>
      <c r="FL2" s="1073">
        <f>'6C'!L90</f>
        <v>0</v>
      </c>
      <c r="FM2" s="1073">
        <f>'6C'!L91</f>
        <v>0</v>
      </c>
      <c r="FN2" s="1073">
        <f>'6C'!L92</f>
        <v>0</v>
      </c>
      <c r="FO2" s="1073">
        <f>'6C'!L93</f>
        <v>0</v>
      </c>
      <c r="FP2" s="1073">
        <f>'6C'!L95</f>
        <v>0</v>
      </c>
      <c r="FQ2" s="1073">
        <f>'6C'!L96</f>
        <v>0</v>
      </c>
      <c r="FR2" s="1073">
        <f>'6C'!L104</f>
        <v>0</v>
      </c>
      <c r="FS2" s="1073">
        <f>'6C'!L108</f>
        <v>0</v>
      </c>
      <c r="FT2" s="1073">
        <f>'6C'!L109</f>
        <v>0</v>
      </c>
      <c r="FU2" s="1073">
        <f>'6C'!L110</f>
        <v>0</v>
      </c>
      <c r="FV2" s="1073">
        <f>'6C'!L111</f>
        <v>0</v>
      </c>
      <c r="FW2" s="1073">
        <f>'6C'!L112</f>
        <v>0</v>
      </c>
      <c r="FX2" s="1073">
        <f>'6C'!L113</f>
        <v>0</v>
      </c>
      <c r="FY2" s="1073">
        <f>'6C'!L114</f>
        <v>0</v>
      </c>
      <c r="FZ2" s="1073">
        <f>'6C'!L115</f>
        <v>0</v>
      </c>
    </row>
  </sheetData>
  <sheetProtection algorithmName="SHA-512" hashValue="HqcI6NSIZUSK0uEsyxs0jQW3CALGOjXAAVmwzyc6TMSog6YXSnKHeUyB2vXIQrlvL+3I6Z5mmzlI0hhFj6Bw6Q==" saltValue="OOp9LdIYAD48ary2wEOmDQ==" spinCount="100000" sheet="1" objects="1" scenarios="1"/>
  <pageMargins left="0.7" right="0.7" top="0.75" bottom="0.75" header="0.3" footer="0.3"/>
  <pageSetup orientation="portrait" horizontalDpi="200" verticalDpi="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dimension ref="B1:AU144"/>
  <sheetViews>
    <sheetView showGridLines="0" zoomScaleNormal="100" zoomScaleSheetLayoutView="100" workbookViewId="0">
      <pane xSplit="10" ySplit="12" topLeftCell="K13" activePane="bottomRight" state="frozen"/>
      <selection pane="topRight" activeCell="K1" sqref="K1"/>
      <selection pane="bottomLeft" activeCell="A15" sqref="A15"/>
      <selection pane="bottomRight" activeCell="K15" sqref="K15"/>
    </sheetView>
  </sheetViews>
  <sheetFormatPr defaultColWidth="9.140625" defaultRowHeight="15" x14ac:dyDescent="0.25"/>
  <cols>
    <col min="1" max="2" width="1.7109375" customWidth="1"/>
    <col min="3" max="3" width="2.85546875" customWidth="1"/>
    <col min="4" max="4" width="5.7109375" customWidth="1"/>
    <col min="5" max="5" width="8.5703125" customWidth="1"/>
    <col min="6" max="6" width="12.85546875" customWidth="1"/>
    <col min="7" max="7" width="10.7109375" customWidth="1"/>
    <col min="8" max="8" width="1.42578125" customWidth="1"/>
    <col min="9" max="9" width="7.85546875" customWidth="1"/>
    <col min="10" max="11" width="11.42578125" customWidth="1"/>
    <col min="12" max="12" width="16.85546875" customWidth="1"/>
    <col min="13" max="15" width="13.42578125" bestFit="1" customWidth="1"/>
    <col min="16" max="16" width="13.42578125" customWidth="1"/>
    <col min="17" max="22" width="13.42578125" hidden="1" customWidth="1"/>
    <col min="23" max="23" width="13.42578125" customWidth="1"/>
    <col min="24" max="24" width="0.7109375" customWidth="1"/>
    <col min="25" max="25" width="10.85546875" customWidth="1"/>
    <col min="26" max="26" width="14" customWidth="1"/>
    <col min="27" max="29" width="13.42578125" hidden="1" customWidth="1"/>
    <col min="30" max="30" width="13.42578125" bestFit="1" customWidth="1"/>
    <col min="31" max="31" width="1.7109375" customWidth="1"/>
    <col min="32" max="32" width="6.28515625" bestFit="1" customWidth="1"/>
    <col min="33" max="33" width="1.7109375" customWidth="1"/>
    <col min="34" max="35" width="1.42578125" customWidth="1"/>
    <col min="41" max="41" width="1.42578125" customWidth="1"/>
    <col min="42" max="42" width="4.7109375" customWidth="1"/>
  </cols>
  <sheetData>
    <row r="1" spans="2:47" ht="15.75" thickBot="1" x14ac:dyDescent="0.3">
      <c r="P1" s="1568" t="s">
        <v>999</v>
      </c>
      <c r="Q1" s="1569"/>
      <c r="R1" s="1569"/>
      <c r="S1" s="1569"/>
      <c r="T1" s="1569"/>
      <c r="U1" s="1569"/>
      <c r="V1" s="1569"/>
      <c r="W1" s="1570" t="s">
        <v>998</v>
      </c>
      <c r="Z1" s="1568" t="s">
        <v>999</v>
      </c>
      <c r="AA1" s="1569"/>
      <c r="AB1" s="1569"/>
      <c r="AC1" s="1569"/>
      <c r="AD1" s="1570" t="s">
        <v>998</v>
      </c>
    </row>
    <row r="2" spans="2:47" ht="15.75" x14ac:dyDescent="0.25">
      <c r="B2" s="330"/>
      <c r="C2" s="331"/>
      <c r="D2" s="331"/>
      <c r="E2" s="331"/>
      <c r="F2" s="331"/>
      <c r="G2" s="331"/>
      <c r="H2" s="331"/>
      <c r="I2" s="299"/>
      <c r="J2" s="299"/>
      <c r="K2" s="299"/>
      <c r="L2" s="299"/>
      <c r="M2" s="331"/>
      <c r="N2" s="331"/>
      <c r="O2" s="19"/>
      <c r="P2" s="19"/>
      <c r="Q2" s="19"/>
      <c r="R2" s="19"/>
      <c r="S2" s="19"/>
      <c r="T2" s="19"/>
      <c r="U2" s="19"/>
      <c r="V2" s="19"/>
      <c r="W2" s="19"/>
      <c r="X2" s="19"/>
      <c r="Y2" s="19"/>
      <c r="Z2" s="19"/>
      <c r="AA2" s="19"/>
      <c r="AB2" s="19"/>
      <c r="AC2" s="19"/>
      <c r="AD2" s="19"/>
      <c r="AE2" s="19"/>
      <c r="AF2" s="19"/>
      <c r="AG2" s="1418"/>
      <c r="AI2" s="1624"/>
      <c r="AJ2" s="1625" t="s">
        <v>995</v>
      </c>
      <c r="AK2" s="1625"/>
      <c r="AL2" s="1625"/>
      <c r="AM2" s="1625"/>
      <c r="AN2" s="1625"/>
      <c r="AO2" s="1626"/>
    </row>
    <row r="3" spans="2:47" ht="18.75" x14ac:dyDescent="0.3">
      <c r="B3" s="332"/>
      <c r="C3" s="1796" t="s">
        <v>130</v>
      </c>
      <c r="D3" s="1796"/>
      <c r="E3" s="1796"/>
      <c r="F3" s="1796"/>
      <c r="G3" s="1796"/>
      <c r="H3" s="1796"/>
      <c r="I3" s="1796"/>
      <c r="J3" s="1796"/>
      <c r="K3" s="1796"/>
      <c r="L3" s="1796"/>
      <c r="M3" s="1796"/>
      <c r="N3" s="1796"/>
      <c r="O3" s="1796"/>
      <c r="P3" s="1796"/>
      <c r="Q3" s="1796"/>
      <c r="R3" s="1796"/>
      <c r="S3" s="1796"/>
      <c r="T3" s="1796"/>
      <c r="U3" s="1796"/>
      <c r="V3" s="1796"/>
      <c r="W3" s="1796"/>
      <c r="X3" s="1796"/>
      <c r="Y3" s="1796"/>
      <c r="Z3" s="1796"/>
      <c r="AA3" s="1796"/>
      <c r="AB3" s="1796"/>
      <c r="AC3" s="1796"/>
      <c r="AD3" s="1796"/>
      <c r="AE3" s="1796"/>
      <c r="AF3" s="1796"/>
      <c r="AG3" s="875"/>
      <c r="AI3" s="1120"/>
      <c r="AO3" s="1363"/>
      <c r="AP3" s="1528"/>
      <c r="AQ3" s="1528"/>
      <c r="AR3" s="1528"/>
      <c r="AS3" s="1528"/>
      <c r="AT3" s="1528"/>
      <c r="AU3" s="1528"/>
    </row>
    <row r="4" spans="2:47" ht="7.5" customHeight="1" thickBot="1" x14ac:dyDescent="0.3">
      <c r="B4" s="332"/>
      <c r="C4" s="33"/>
      <c r="D4" s="16"/>
      <c r="E4" s="113"/>
      <c r="F4" s="113"/>
      <c r="G4" s="113"/>
      <c r="H4" s="113"/>
      <c r="I4" s="113"/>
      <c r="J4" s="113"/>
      <c r="K4" s="33"/>
      <c r="L4" s="113"/>
      <c r="M4" s="33"/>
      <c r="N4" s="33"/>
      <c r="O4" s="33"/>
      <c r="P4" s="33"/>
      <c r="Q4" s="33"/>
      <c r="R4" s="33"/>
      <c r="S4" s="33"/>
      <c r="T4" s="33"/>
      <c r="U4" s="33"/>
      <c r="V4" s="33"/>
      <c r="W4" s="33"/>
      <c r="X4" s="33"/>
      <c r="Y4" s="33"/>
      <c r="Z4" s="33"/>
      <c r="AA4" s="33"/>
      <c r="AB4" s="33"/>
      <c r="AC4" s="33"/>
      <c r="AD4" s="33"/>
      <c r="AF4" s="33"/>
      <c r="AG4" s="875"/>
      <c r="AI4" s="1120"/>
      <c r="AJ4" s="1968" t="str">
        <f>IF(M131&lt;&gt;0,(IF((N131&lt;=10)=TRUE,"",Messages!B38)),"")</f>
        <v/>
      </c>
      <c r="AK4" s="1968"/>
      <c r="AL4" s="1968"/>
      <c r="AM4" s="1968"/>
      <c r="AN4" s="1968"/>
      <c r="AO4" s="1363"/>
      <c r="AP4" s="1528"/>
      <c r="AQ4" s="1528"/>
      <c r="AR4" s="1528"/>
      <c r="AS4" s="1528"/>
      <c r="AT4" s="1528"/>
      <c r="AU4" s="1528"/>
    </row>
    <row r="5" spans="2:47" ht="15" customHeight="1" x14ac:dyDescent="0.25">
      <c r="B5" s="332"/>
      <c r="C5" s="111" t="s">
        <v>131</v>
      </c>
      <c r="D5" s="817"/>
      <c r="E5" s="113"/>
      <c r="F5" s="1028"/>
      <c r="G5" s="113"/>
      <c r="H5" s="113"/>
      <c r="I5" s="1965" t="s">
        <v>132</v>
      </c>
      <c r="J5" s="1957" t="s">
        <v>133</v>
      </c>
      <c r="K5" s="1953" t="s">
        <v>41</v>
      </c>
      <c r="L5" s="1953"/>
      <c r="M5" s="1953"/>
      <c r="N5" s="1953"/>
      <c r="O5" s="1953"/>
      <c r="P5" s="1953"/>
      <c r="Q5" s="1953"/>
      <c r="R5" s="1953"/>
      <c r="S5" s="1953"/>
      <c r="T5" s="1953"/>
      <c r="U5" s="1953"/>
      <c r="V5" s="1953"/>
      <c r="W5" s="1953"/>
      <c r="X5" s="1412"/>
      <c r="Y5" s="1954" t="s">
        <v>42</v>
      </c>
      <c r="Z5" s="1955"/>
      <c r="AA5" s="1955"/>
      <c r="AB5" s="1955"/>
      <c r="AC5" s="1955"/>
      <c r="AD5" s="1956"/>
      <c r="AF5" s="33"/>
      <c r="AG5" s="875"/>
      <c r="AI5" s="1120"/>
      <c r="AJ5" s="1968"/>
      <c r="AK5" s="1968"/>
      <c r="AL5" s="1968"/>
      <c r="AM5" s="1968"/>
      <c r="AN5" s="1968"/>
      <c r="AO5" s="1562"/>
    </row>
    <row r="6" spans="2:47" ht="15" customHeight="1" x14ac:dyDescent="0.25">
      <c r="B6" s="332"/>
      <c r="C6" s="33"/>
      <c r="D6" s="113"/>
      <c r="E6" s="113"/>
      <c r="F6" s="113"/>
      <c r="G6" s="113"/>
      <c r="H6" s="113"/>
      <c r="I6" s="1966"/>
      <c r="J6" s="1958"/>
      <c r="K6" s="1960" t="s">
        <v>135</v>
      </c>
      <c r="L6" s="1422" t="s">
        <v>854</v>
      </c>
      <c r="M6" s="1422" t="s">
        <v>854</v>
      </c>
      <c r="N6" s="1422" t="s">
        <v>854</v>
      </c>
      <c r="O6" s="1422" t="s">
        <v>854</v>
      </c>
      <c r="P6" s="1422" t="s">
        <v>854</v>
      </c>
      <c r="Q6" s="1422" t="s">
        <v>854</v>
      </c>
      <c r="R6" s="1422" t="s">
        <v>854</v>
      </c>
      <c r="S6" s="1422" t="s">
        <v>854</v>
      </c>
      <c r="T6" s="1422" t="s">
        <v>854</v>
      </c>
      <c r="U6" s="1422" t="s">
        <v>854</v>
      </c>
      <c r="V6" s="1422" t="s">
        <v>854</v>
      </c>
      <c r="W6" s="1422" t="s">
        <v>854</v>
      </c>
      <c r="X6" s="333"/>
      <c r="Y6" s="1962" t="s">
        <v>451</v>
      </c>
      <c r="Z6" s="1422" t="s">
        <v>854</v>
      </c>
      <c r="AA6" s="1422" t="s">
        <v>854</v>
      </c>
      <c r="AB6" s="1422" t="s">
        <v>854</v>
      </c>
      <c r="AC6" s="1422" t="s">
        <v>854</v>
      </c>
      <c r="AD6" s="1423" t="s">
        <v>854</v>
      </c>
      <c r="AF6" s="33"/>
      <c r="AG6" s="875"/>
      <c r="AI6" s="1120"/>
      <c r="AJ6" s="1968" t="str">
        <f>IF(M134&lt;&gt;0,(IF((N134&lt;=10)=TRUE,"",Messages!B39)),"")</f>
        <v/>
      </c>
      <c r="AK6" s="1968"/>
      <c r="AL6" s="1968"/>
      <c r="AM6" s="1968"/>
      <c r="AN6" s="1968"/>
      <c r="AO6" s="1363"/>
    </row>
    <row r="7" spans="2:47" ht="15" customHeight="1" x14ac:dyDescent="0.25">
      <c r="B7" s="332"/>
      <c r="C7" s="33"/>
      <c r="D7" s="113"/>
      <c r="E7" s="113"/>
      <c r="F7" s="113"/>
      <c r="G7" s="113"/>
      <c r="H7" s="113"/>
      <c r="I7" s="1966"/>
      <c r="J7" s="1958"/>
      <c r="K7" s="1960"/>
      <c r="L7" s="1411"/>
      <c r="M7" s="1411"/>
      <c r="N7" s="1411"/>
      <c r="O7" s="1411"/>
      <c r="P7" s="1411"/>
      <c r="Q7" s="1411"/>
      <c r="R7" s="1411"/>
      <c r="S7" s="1411"/>
      <c r="T7" s="1411"/>
      <c r="U7" s="1411"/>
      <c r="V7" s="1411"/>
      <c r="W7" s="1411"/>
      <c r="X7" s="333"/>
      <c r="Y7" s="1962"/>
      <c r="Z7" s="1411"/>
      <c r="AA7" s="1411"/>
      <c r="AB7" s="1411"/>
      <c r="AC7" s="1411"/>
      <c r="AD7" s="1413"/>
      <c r="AG7" s="875"/>
      <c r="AI7" s="1120"/>
      <c r="AJ7" s="1968"/>
      <c r="AK7" s="1968"/>
      <c r="AL7" s="1968"/>
      <c r="AM7" s="1968"/>
      <c r="AN7" s="1968"/>
      <c r="AO7" s="1363"/>
    </row>
    <row r="8" spans="2:47" ht="15.75" thickBot="1" x14ac:dyDescent="0.3">
      <c r="B8" s="332"/>
      <c r="C8" s="33"/>
      <c r="D8" s="113"/>
      <c r="E8" s="113"/>
      <c r="F8" s="113"/>
      <c r="G8" s="113"/>
      <c r="H8" s="113"/>
      <c r="I8" s="1966"/>
      <c r="J8" s="1958"/>
      <c r="K8" s="1960"/>
      <c r="L8" s="1422" t="s">
        <v>855</v>
      </c>
      <c r="M8" s="1422" t="s">
        <v>855</v>
      </c>
      <c r="N8" s="1422" t="s">
        <v>855</v>
      </c>
      <c r="O8" s="1422" t="s">
        <v>855</v>
      </c>
      <c r="P8" s="1422" t="s">
        <v>855</v>
      </c>
      <c r="Q8" s="1422" t="s">
        <v>855</v>
      </c>
      <c r="R8" s="1422" t="s">
        <v>855</v>
      </c>
      <c r="S8" s="1422" t="s">
        <v>855</v>
      </c>
      <c r="T8" s="1422" t="s">
        <v>855</v>
      </c>
      <c r="U8" s="1422" t="s">
        <v>855</v>
      </c>
      <c r="V8" s="1422" t="s">
        <v>855</v>
      </c>
      <c r="W8" s="1422" t="s">
        <v>855</v>
      </c>
      <c r="X8" s="333"/>
      <c r="Y8" s="1962"/>
      <c r="Z8" s="1422" t="s">
        <v>855</v>
      </c>
      <c r="AA8" s="1422" t="s">
        <v>855</v>
      </c>
      <c r="AB8" s="1422" t="s">
        <v>855</v>
      </c>
      <c r="AC8" s="1422" t="s">
        <v>855</v>
      </c>
      <c r="AD8" s="1423" t="s">
        <v>855</v>
      </c>
      <c r="AG8" s="875"/>
      <c r="AI8" s="1120"/>
      <c r="AJ8" s="1964" t="str">
        <f>IF(M137&lt;&gt;0,(IF((N137&lt;=10)=TRUE,"",Messages!B40)),"")</f>
        <v/>
      </c>
      <c r="AK8" s="1964"/>
      <c r="AL8" s="1964"/>
      <c r="AM8" s="1964"/>
      <c r="AN8" s="1964"/>
      <c r="AO8" s="1363"/>
      <c r="AP8" s="1528"/>
    </row>
    <row r="9" spans="2:47" ht="15.75" thickBot="1" x14ac:dyDescent="0.3">
      <c r="B9" s="332"/>
      <c r="C9" s="33"/>
      <c r="D9" s="113"/>
      <c r="E9" s="56"/>
      <c r="F9" s="56"/>
      <c r="G9" s="56"/>
      <c r="H9" s="56"/>
      <c r="I9" s="1966"/>
      <c r="J9" s="1958"/>
      <c r="K9" s="1960"/>
      <c r="L9" s="1442"/>
      <c r="M9" s="1442"/>
      <c r="N9" s="1442"/>
      <c r="O9" s="1442"/>
      <c r="P9" s="1442"/>
      <c r="Q9" s="1442"/>
      <c r="R9" s="1442"/>
      <c r="S9" s="1442"/>
      <c r="T9" s="1442"/>
      <c r="U9" s="1442"/>
      <c r="V9" s="1442"/>
      <c r="W9" s="1442"/>
      <c r="X9" s="1415"/>
      <c r="Y9" s="1962"/>
      <c r="Z9" s="1414"/>
      <c r="AA9" s="1414"/>
      <c r="AB9" s="1414"/>
      <c r="AC9" s="1414"/>
      <c r="AD9" s="1416"/>
      <c r="AF9" s="1419" t="s">
        <v>456</v>
      </c>
      <c r="AG9" s="875"/>
      <c r="AI9" s="1120"/>
      <c r="AJ9" s="1964"/>
      <c r="AK9" s="1964"/>
      <c r="AL9" s="1964"/>
      <c r="AM9" s="1964"/>
      <c r="AN9" s="1964"/>
      <c r="AO9" s="1562"/>
      <c r="AP9" s="1528"/>
    </row>
    <row r="10" spans="2:47" ht="15" customHeight="1" x14ac:dyDescent="0.25">
      <c r="B10" s="332"/>
      <c r="C10" s="33"/>
      <c r="D10" s="113"/>
      <c r="E10" s="56"/>
      <c r="F10" s="56"/>
      <c r="G10" s="56"/>
      <c r="H10" s="56"/>
      <c r="I10" s="1966"/>
      <c r="J10" s="1958"/>
      <c r="K10" s="1960"/>
      <c r="L10" s="1422" t="s">
        <v>918</v>
      </c>
      <c r="M10" s="1422" t="s">
        <v>918</v>
      </c>
      <c r="N10" s="1422" t="s">
        <v>918</v>
      </c>
      <c r="O10" s="1422" t="s">
        <v>918</v>
      </c>
      <c r="P10" s="1422" t="s">
        <v>918</v>
      </c>
      <c r="Q10" s="1422" t="s">
        <v>918</v>
      </c>
      <c r="R10" s="1422" t="s">
        <v>918</v>
      </c>
      <c r="S10" s="1422" t="s">
        <v>918</v>
      </c>
      <c r="T10" s="1422" t="s">
        <v>918</v>
      </c>
      <c r="U10" s="1422" t="s">
        <v>918</v>
      </c>
      <c r="V10" s="1422" t="s">
        <v>918</v>
      </c>
      <c r="W10" s="1422" t="s">
        <v>918</v>
      </c>
      <c r="X10" s="333"/>
      <c r="Y10" s="1962"/>
      <c r="Z10" s="1422" t="s">
        <v>918</v>
      </c>
      <c r="AA10" s="1422" t="s">
        <v>918</v>
      </c>
      <c r="AB10" s="1422" t="s">
        <v>918</v>
      </c>
      <c r="AC10" s="1422" t="s">
        <v>918</v>
      </c>
      <c r="AD10" s="1423" t="s">
        <v>918</v>
      </c>
      <c r="AF10" s="1443"/>
      <c r="AG10" s="875"/>
      <c r="AI10" s="1120"/>
      <c r="AJ10" s="1964" t="str">
        <f>IF(M138&lt;&gt;0,(IF((N138&lt;=10)=TRUE,"",Messages!B41)),"")</f>
        <v/>
      </c>
      <c r="AK10" s="1964"/>
      <c r="AL10" s="1964"/>
      <c r="AM10" s="1964"/>
      <c r="AN10" s="1964"/>
      <c r="AO10" s="1562"/>
    </row>
    <row r="11" spans="2:47" ht="15.75" thickBot="1" x14ac:dyDescent="0.3">
      <c r="B11" s="332"/>
      <c r="C11" s="33"/>
      <c r="D11" s="113"/>
      <c r="E11" s="56"/>
      <c r="F11" s="56"/>
      <c r="G11" s="56"/>
      <c r="H11" s="56"/>
      <c r="I11" s="1967"/>
      <c r="J11" s="1959"/>
      <c r="K11" s="1961"/>
      <c r="L11" s="1477">
        <f>ROUND((L9-L121),2)</f>
        <v>0</v>
      </c>
      <c r="M11" s="1477">
        <f>ROUND((M9-M121),2)</f>
        <v>0</v>
      </c>
      <c r="N11" s="1477">
        <f t="shared" ref="N11:W11" si="0">ROUND((N9-N121),2)</f>
        <v>0</v>
      </c>
      <c r="O11" s="1477">
        <f t="shared" si="0"/>
        <v>0</v>
      </c>
      <c r="P11" s="1477">
        <f t="shared" si="0"/>
        <v>0</v>
      </c>
      <c r="Q11" s="1477">
        <f t="shared" si="0"/>
        <v>0</v>
      </c>
      <c r="R11" s="1477">
        <f t="shared" si="0"/>
        <v>0</v>
      </c>
      <c r="S11" s="1477">
        <f t="shared" si="0"/>
        <v>0</v>
      </c>
      <c r="T11" s="1477">
        <f t="shared" si="0"/>
        <v>0</v>
      </c>
      <c r="U11" s="1477">
        <f t="shared" si="0"/>
        <v>0</v>
      </c>
      <c r="V11" s="1477">
        <f t="shared" si="0"/>
        <v>0</v>
      </c>
      <c r="W11" s="1477">
        <f t="shared" si="0"/>
        <v>0</v>
      </c>
      <c r="X11" s="1420" t="e">
        <f>ROUND((X9-#REF!),0)</f>
        <v>#REF!</v>
      </c>
      <c r="Y11" s="1963"/>
      <c r="Z11" s="1477">
        <f t="shared" ref="Z11:AD11" si="1">ROUND((Z9-Z121),2)</f>
        <v>0</v>
      </c>
      <c r="AA11" s="1477">
        <f t="shared" si="1"/>
        <v>0</v>
      </c>
      <c r="AB11" s="1477">
        <f t="shared" si="1"/>
        <v>0</v>
      </c>
      <c r="AC11" s="1477">
        <f>ROUND((AC9-AC121),2)</f>
        <v>0</v>
      </c>
      <c r="AD11" s="1478">
        <f t="shared" si="1"/>
        <v>0</v>
      </c>
      <c r="AF11" s="1443"/>
      <c r="AG11" s="875"/>
      <c r="AI11" s="1120"/>
      <c r="AJ11" s="1964"/>
      <c r="AK11" s="1964"/>
      <c r="AL11" s="1964"/>
      <c r="AM11" s="1964"/>
      <c r="AN11" s="1964"/>
      <c r="AO11" s="1719"/>
    </row>
    <row r="12" spans="2:47" ht="15.75" thickBot="1" x14ac:dyDescent="0.3">
      <c r="B12" s="332"/>
      <c r="C12" s="33"/>
      <c r="D12" s="113"/>
      <c r="E12" s="56"/>
      <c r="F12" s="56"/>
      <c r="G12" s="56"/>
      <c r="H12" s="56"/>
      <c r="I12" s="14"/>
      <c r="J12" s="14"/>
      <c r="K12" s="334"/>
      <c r="L12" s="1417" t="str">
        <f>IF(AND(L9&lt;&gt;0),((IF(L11&lt;0,Messages!$B32,(IF(L11&gt;0,Messages!$B33,Messages!$B34))))),"")</f>
        <v/>
      </c>
      <c r="M12" s="1417" t="str">
        <f>IF(AND(M9&lt;&gt;0),((IF(M11&lt;0,Messages!$B32,(IF(M11&gt;0,Messages!$B33,Messages!$B34))))),"")</f>
        <v/>
      </c>
      <c r="N12" s="1417" t="str">
        <f>IF(AND(N9&lt;&gt;0),((IF(N11&lt;0,Messages!$B32,(IF(N11&gt;0,Messages!$B33,Messages!$B34))))),"")</f>
        <v/>
      </c>
      <c r="O12" s="1417" t="str">
        <f>IF(AND(O9&lt;&gt;0),((IF(O11&lt;0,Messages!$B32,(IF(O11&gt;0,Messages!$B33,Messages!$B34))))),"")</f>
        <v/>
      </c>
      <c r="P12" s="1417" t="str">
        <f>IF(AND(P9&lt;&gt;0),((IF(P11&lt;0,Messages!$B32,(IF(P11&gt;0,Messages!$B33,Messages!$B34))))),"")</f>
        <v/>
      </c>
      <c r="Q12" s="1417" t="str">
        <f>IF(AND(Q9&lt;&gt;0),((IF(Q11&lt;0,Messages!$B32,(IF(Q11&gt;0,Messages!$B33,Messages!$B34))))),"")</f>
        <v/>
      </c>
      <c r="R12" s="1417" t="str">
        <f>IF(AND(R9&lt;&gt;0),((IF(R11&lt;0,Messages!$B32,(IF(R11&gt;0,Messages!$B33,Messages!$B34))))),"")</f>
        <v/>
      </c>
      <c r="S12" s="1417" t="str">
        <f>IF(AND(S9&lt;&gt;0),((IF(S11&lt;0,Messages!$B32,(IF(S11&gt;0,Messages!$B33,Messages!$B34))))),"")</f>
        <v/>
      </c>
      <c r="T12" s="1417" t="str">
        <f>IF(AND(T9&lt;&gt;0),((IF(T11&lt;0,Messages!$B32,(IF(T11&gt;0,Messages!$B33,Messages!$B34))))),"")</f>
        <v/>
      </c>
      <c r="U12" s="1417" t="str">
        <f>IF(AND(U9&lt;&gt;0),((IF(U11&lt;0,Messages!$B32,(IF(U11&gt;0,Messages!$B33,Messages!$B34))))),"")</f>
        <v/>
      </c>
      <c r="V12" s="1417" t="str">
        <f>IF(AND(V9&lt;&gt;0),((IF(V11&lt;0,Messages!$B32,(IF(V11&gt;0,Messages!$B33,Messages!$B34))))),"")</f>
        <v/>
      </c>
      <c r="W12" s="1417" t="str">
        <f>IF(AND(W9&lt;&gt;0),((IF(W11&lt;0,Messages!$B32,(IF(W11&gt;0,Messages!$B33,Messages!$B34))))),"")</f>
        <v/>
      </c>
      <c r="X12" s="1420"/>
      <c r="Y12" s="1417"/>
      <c r="Z12" s="1417" t="str">
        <f>IF(AND(Z9&lt;&gt;0),((IF(Z11&lt;0,Messages!$B32,(IF(Z11&gt;0,Messages!$B33,Messages!$B34))))),"")</f>
        <v/>
      </c>
      <c r="AA12" s="1417" t="str">
        <f>IF(AND(AA9&lt;&gt;0),((IF(AA11&lt;0,Messages!$B32,(IF(AA11&gt;0,Messages!$B33,Messages!$B34))))),"")</f>
        <v/>
      </c>
      <c r="AB12" s="1417" t="str">
        <f>IF(AND(AB9&lt;&gt;0),((IF(AB11&lt;0,Messages!$B32,(IF(AB11&gt;0,Messages!$B33,Messages!$B34))))),"")</f>
        <v/>
      </c>
      <c r="AC12" s="1417" t="str">
        <f>IF(AND(AC9&lt;&gt;0),((IF(AC11&lt;0,Messages!$B32,(IF(AC11&gt;0,Messages!$B33,Messages!$B34))))),"")</f>
        <v/>
      </c>
      <c r="AD12" s="1417" t="str">
        <f>IF(AND(AD9&lt;&gt;0),((IF(AD11&lt;0,Messages!$B32,(IF(AD11&gt;0,Messages!$B33,Messages!$B34))))),"")</f>
        <v/>
      </c>
      <c r="AE12" s="1417" t="str">
        <f>IF(AND(AE9&lt;&gt;0,AE11&lt;&gt;0),((IF(AE11&lt;0,"Source &lt; Uses",(IF(AE11&gt;0,"Source &gt; Uses","Source = Uses"))))),"")</f>
        <v/>
      </c>
      <c r="AG12" s="875"/>
      <c r="AI12" s="1563"/>
      <c r="AJ12" s="1564"/>
      <c r="AK12" s="1564"/>
      <c r="AL12" s="1564"/>
      <c r="AM12" s="1564"/>
      <c r="AN12" s="1564"/>
      <c r="AO12" s="1627"/>
    </row>
    <row r="13" spans="2:47" ht="15.75" thickBot="1" x14ac:dyDescent="0.3">
      <c r="B13" s="332"/>
      <c r="C13" s="60" t="s">
        <v>136</v>
      </c>
      <c r="D13" s="60"/>
      <c r="E13" s="60"/>
      <c r="F13" s="60"/>
      <c r="G13" s="60"/>
      <c r="H13" s="35"/>
      <c r="I13" s="35"/>
      <c r="J13" s="35"/>
      <c r="K13" s="35"/>
      <c r="X13" s="1420"/>
      <c r="AG13" s="875"/>
    </row>
    <row r="14" spans="2:47" x14ac:dyDescent="0.25">
      <c r="B14" s="332"/>
      <c r="C14" s="33"/>
      <c r="D14" s="118" t="s">
        <v>137</v>
      </c>
      <c r="E14" s="118"/>
      <c r="F14" s="118"/>
      <c r="G14" s="118"/>
      <c r="H14" s="118"/>
      <c r="I14" s="588" t="str">
        <f t="shared" ref="I14:I20" si="2">IFERROR(J14/J$121," ")</f>
        <v xml:space="preserve"> </v>
      </c>
      <c r="J14" s="812"/>
      <c r="K14" s="589">
        <f t="shared" ref="K14:K19" si="3">SUM(L14:W14)</f>
        <v>0</v>
      </c>
      <c r="L14" s="1501"/>
      <c r="M14" s="1500"/>
      <c r="N14" s="1500"/>
      <c r="O14" s="1500"/>
      <c r="P14" s="1500"/>
      <c r="Q14" s="591"/>
      <c r="R14" s="591"/>
      <c r="S14" s="591"/>
      <c r="T14" s="591"/>
      <c r="U14" s="591"/>
      <c r="V14" s="591"/>
      <c r="W14" s="591"/>
      <c r="X14" s="335"/>
      <c r="Y14" s="589">
        <f t="shared" ref="Y14:Y19" si="4">SUM(Z14:AD14)</f>
        <v>0</v>
      </c>
      <c r="Z14" s="590"/>
      <c r="AA14" s="590"/>
      <c r="AB14" s="590"/>
      <c r="AC14" s="590"/>
      <c r="AD14" s="598"/>
      <c r="AF14" s="1408"/>
      <c r="AG14" s="875"/>
    </row>
    <row r="15" spans="2:47" x14ac:dyDescent="0.25">
      <c r="B15" s="332"/>
      <c r="C15" s="33"/>
      <c r="D15" s="33" t="s">
        <v>138</v>
      </c>
      <c r="E15" s="33"/>
      <c r="F15" s="33"/>
      <c r="G15" s="33"/>
      <c r="H15" s="33"/>
      <c r="I15" s="592" t="str">
        <f t="shared" si="2"/>
        <v xml:space="preserve"> </v>
      </c>
      <c r="J15" s="810"/>
      <c r="K15" s="604">
        <f t="shared" si="3"/>
        <v>0</v>
      </c>
      <c r="L15" s="593"/>
      <c r="M15" s="594"/>
      <c r="N15" s="594"/>
      <c r="O15" s="594"/>
      <c r="P15" s="594"/>
      <c r="Q15" s="594"/>
      <c r="R15" s="594"/>
      <c r="S15" s="594"/>
      <c r="T15" s="594"/>
      <c r="U15" s="594"/>
      <c r="V15" s="594"/>
      <c r="W15" s="594"/>
      <c r="X15" s="336"/>
      <c r="Y15" s="604">
        <f t="shared" si="4"/>
        <v>0</v>
      </c>
      <c r="Z15" s="593"/>
      <c r="AA15" s="593"/>
      <c r="AB15" s="593"/>
      <c r="AC15" s="593"/>
      <c r="AD15" s="600"/>
      <c r="AF15" s="1409"/>
      <c r="AG15" s="875"/>
    </row>
    <row r="16" spans="2:47" x14ac:dyDescent="0.25">
      <c r="B16" s="332"/>
      <c r="C16" s="33"/>
      <c r="D16" s="32" t="s">
        <v>139</v>
      </c>
      <c r="E16" s="32"/>
      <c r="F16" s="32"/>
      <c r="G16" s="32"/>
      <c r="H16" s="32"/>
      <c r="I16" s="592" t="str">
        <f t="shared" si="2"/>
        <v xml:space="preserve"> </v>
      </c>
      <c r="J16" s="810"/>
      <c r="K16" s="604">
        <f t="shared" si="3"/>
        <v>0</v>
      </c>
      <c r="L16" s="593"/>
      <c r="M16" s="594"/>
      <c r="N16" s="594"/>
      <c r="O16" s="594"/>
      <c r="P16" s="594"/>
      <c r="Q16" s="594"/>
      <c r="R16" s="594"/>
      <c r="S16" s="594"/>
      <c r="T16" s="594"/>
      <c r="U16" s="594"/>
      <c r="V16" s="594"/>
      <c r="W16" s="594"/>
      <c r="X16" s="336"/>
      <c r="Y16" s="604">
        <f t="shared" si="4"/>
        <v>0</v>
      </c>
      <c r="Z16" s="593"/>
      <c r="AA16" s="593"/>
      <c r="AB16" s="593"/>
      <c r="AC16" s="593"/>
      <c r="AD16" s="600"/>
      <c r="AF16" s="1409"/>
      <c r="AG16" s="875"/>
    </row>
    <row r="17" spans="2:33" x14ac:dyDescent="0.25">
      <c r="B17" s="332"/>
      <c r="C17" s="33"/>
      <c r="D17" s="32" t="s">
        <v>140</v>
      </c>
      <c r="E17" s="32"/>
      <c r="F17" s="32"/>
      <c r="G17" s="32"/>
      <c r="H17" s="32"/>
      <c r="I17" s="592" t="str">
        <f t="shared" si="2"/>
        <v xml:space="preserve"> </v>
      </c>
      <c r="J17" s="810"/>
      <c r="K17" s="604">
        <f t="shared" si="3"/>
        <v>0</v>
      </c>
      <c r="L17" s="593"/>
      <c r="M17" s="594"/>
      <c r="N17" s="594"/>
      <c r="O17" s="594"/>
      <c r="P17" s="594"/>
      <c r="Q17" s="594"/>
      <c r="R17" s="594"/>
      <c r="S17" s="594"/>
      <c r="T17" s="594"/>
      <c r="U17" s="594"/>
      <c r="V17" s="594"/>
      <c r="W17" s="594"/>
      <c r="X17" s="336"/>
      <c r="Y17" s="604">
        <f t="shared" si="4"/>
        <v>0</v>
      </c>
      <c r="Z17" s="593"/>
      <c r="AA17" s="593"/>
      <c r="AB17" s="593"/>
      <c r="AC17" s="593"/>
      <c r="AD17" s="600"/>
      <c r="AF17" s="1409"/>
      <c r="AG17" s="875"/>
    </row>
    <row r="18" spans="2:33" x14ac:dyDescent="0.25">
      <c r="B18" s="332"/>
      <c r="C18" s="33"/>
      <c r="D18" s="37" t="s">
        <v>141</v>
      </c>
      <c r="E18" s="37"/>
      <c r="F18" s="37"/>
      <c r="G18" s="37"/>
      <c r="H18" s="37"/>
      <c r="I18" s="592" t="str">
        <f t="shared" si="2"/>
        <v xml:space="preserve"> </v>
      </c>
      <c r="J18" s="810"/>
      <c r="K18" s="604">
        <f t="shared" si="3"/>
        <v>0</v>
      </c>
      <c r="L18" s="593"/>
      <c r="M18" s="594"/>
      <c r="N18" s="594"/>
      <c r="O18" s="594"/>
      <c r="P18" s="594"/>
      <c r="Q18" s="594"/>
      <c r="R18" s="594"/>
      <c r="S18" s="594"/>
      <c r="T18" s="594"/>
      <c r="U18" s="594"/>
      <c r="V18" s="594"/>
      <c r="W18" s="594"/>
      <c r="X18" s="336"/>
      <c r="Y18" s="604">
        <f t="shared" si="4"/>
        <v>0</v>
      </c>
      <c r="Z18" s="593"/>
      <c r="AA18" s="593"/>
      <c r="AB18" s="593"/>
      <c r="AC18" s="593"/>
      <c r="AD18" s="600"/>
      <c r="AF18" s="1409"/>
      <c r="AG18" s="875"/>
    </row>
    <row r="19" spans="2:33" ht="15.75" thickBot="1" x14ac:dyDescent="0.3">
      <c r="B19" s="332"/>
      <c r="C19" s="33"/>
      <c r="D19" s="37" t="s">
        <v>383</v>
      </c>
      <c r="E19" s="1950"/>
      <c r="F19" s="1951"/>
      <c r="G19" s="1952"/>
      <c r="H19" s="123"/>
      <c r="I19" s="595" t="str">
        <f t="shared" si="2"/>
        <v xml:space="preserve"> </v>
      </c>
      <c r="J19" s="811"/>
      <c r="K19" s="606">
        <f t="shared" si="3"/>
        <v>0</v>
      </c>
      <c r="L19" s="596"/>
      <c r="M19" s="597"/>
      <c r="N19" s="597"/>
      <c r="O19" s="597"/>
      <c r="P19" s="597"/>
      <c r="Q19" s="597"/>
      <c r="R19" s="597"/>
      <c r="S19" s="597"/>
      <c r="T19" s="597"/>
      <c r="U19" s="597"/>
      <c r="V19" s="597"/>
      <c r="W19" s="597"/>
      <c r="X19" s="336"/>
      <c r="Y19" s="606">
        <f t="shared" si="4"/>
        <v>0</v>
      </c>
      <c r="Z19" s="596"/>
      <c r="AA19" s="596"/>
      <c r="AB19" s="596"/>
      <c r="AC19" s="596"/>
      <c r="AD19" s="601"/>
      <c r="AF19" s="1410"/>
      <c r="AG19" s="875"/>
    </row>
    <row r="20" spans="2:33" ht="15.75" thickBot="1" x14ac:dyDescent="0.3">
      <c r="B20" s="332"/>
      <c r="C20" s="33"/>
      <c r="D20" s="32"/>
      <c r="E20" s="32"/>
      <c r="F20" s="32"/>
      <c r="G20" s="36" t="s">
        <v>142</v>
      </c>
      <c r="H20" s="36"/>
      <c r="I20" s="272" t="str">
        <f t="shared" si="2"/>
        <v xml:space="preserve"> </v>
      </c>
      <c r="J20" s="25">
        <f t="shared" ref="J20:W20" si="5">SUM(J14:J19)</f>
        <v>0</v>
      </c>
      <c r="K20" s="18">
        <f t="shared" si="5"/>
        <v>0</v>
      </c>
      <c r="L20" s="840">
        <f t="shared" si="5"/>
        <v>0</v>
      </c>
      <c r="M20" s="841">
        <f t="shared" si="5"/>
        <v>0</v>
      </c>
      <c r="N20" s="841">
        <f t="shared" si="5"/>
        <v>0</v>
      </c>
      <c r="O20" s="841">
        <f t="shared" si="5"/>
        <v>0</v>
      </c>
      <c r="P20" s="841">
        <f t="shared" ref="P20:U20" si="6">SUM(P14:P19)</f>
        <v>0</v>
      </c>
      <c r="Q20" s="841">
        <f t="shared" si="6"/>
        <v>0</v>
      </c>
      <c r="R20" s="841">
        <f t="shared" si="6"/>
        <v>0</v>
      </c>
      <c r="S20" s="841">
        <f t="shared" si="6"/>
        <v>0</v>
      </c>
      <c r="T20" s="841">
        <f t="shared" si="6"/>
        <v>0</v>
      </c>
      <c r="U20" s="841">
        <f t="shared" si="6"/>
        <v>0</v>
      </c>
      <c r="V20" s="841">
        <f t="shared" si="5"/>
        <v>0</v>
      </c>
      <c r="W20" s="841">
        <f t="shared" si="5"/>
        <v>0</v>
      </c>
      <c r="X20" s="337"/>
      <c r="Y20" s="338">
        <f t="shared" ref="Y20:AD20" si="7">SUM(Y14:Y19)</f>
        <v>0</v>
      </c>
      <c r="Z20" s="840">
        <f t="shared" si="7"/>
        <v>0</v>
      </c>
      <c r="AA20" s="840">
        <f t="shared" si="7"/>
        <v>0</v>
      </c>
      <c r="AB20" s="840">
        <f t="shared" si="7"/>
        <v>0</v>
      </c>
      <c r="AC20" s="840">
        <f t="shared" si="7"/>
        <v>0</v>
      </c>
      <c r="AD20" s="842">
        <f t="shared" si="7"/>
        <v>0</v>
      </c>
      <c r="AG20" s="875"/>
    </row>
    <row r="21" spans="2:33" ht="3.75" customHeight="1" x14ac:dyDescent="0.25">
      <c r="B21" s="332"/>
      <c r="C21" s="32"/>
      <c r="D21" s="32"/>
      <c r="E21" s="32"/>
      <c r="F21" s="32"/>
      <c r="G21" s="32"/>
      <c r="H21" s="32"/>
      <c r="I21" s="113"/>
      <c r="J21" s="1308"/>
      <c r="K21" s="1309"/>
      <c r="L21" s="15"/>
      <c r="M21" s="15"/>
      <c r="N21" s="15"/>
      <c r="O21" s="15"/>
      <c r="P21" s="1309"/>
      <c r="Q21" s="1309"/>
      <c r="R21" s="1309"/>
      <c r="S21" s="1309"/>
      <c r="T21" s="1309"/>
      <c r="U21" s="1309"/>
      <c r="V21" s="1309"/>
      <c r="W21" s="15"/>
      <c r="X21" s="336"/>
      <c r="Y21" s="15"/>
      <c r="Z21" s="15"/>
      <c r="AA21" s="15"/>
      <c r="AB21" s="15"/>
      <c r="AC21" s="15"/>
      <c r="AD21" s="15"/>
      <c r="AG21" s="875"/>
    </row>
    <row r="22" spans="2:33" ht="15.75" thickBot="1" x14ac:dyDescent="0.3">
      <c r="B22" s="332"/>
      <c r="C22" s="60" t="s">
        <v>143</v>
      </c>
      <c r="D22" s="60"/>
      <c r="E22" s="60"/>
      <c r="F22" s="60"/>
      <c r="G22" s="60"/>
      <c r="H22" s="35"/>
      <c r="I22" s="35"/>
      <c r="J22" s="1310"/>
      <c r="K22" s="1310"/>
      <c r="L22" s="1311"/>
      <c r="M22" s="1309"/>
      <c r="N22" s="1309"/>
      <c r="O22" s="1312"/>
      <c r="P22" s="1312"/>
      <c r="Q22" s="1312"/>
      <c r="R22" s="1312"/>
      <c r="S22" s="1312"/>
      <c r="T22" s="1312"/>
      <c r="U22" s="1312"/>
      <c r="V22" s="1312"/>
      <c r="W22" s="1312"/>
      <c r="X22" s="1313"/>
      <c r="Y22" s="1309"/>
      <c r="Z22" s="1312"/>
      <c r="AA22" s="1312"/>
      <c r="AB22" s="1312"/>
      <c r="AC22" s="1312"/>
      <c r="AD22" s="1312"/>
      <c r="AG22" s="875"/>
    </row>
    <row r="23" spans="2:33" x14ac:dyDescent="0.25">
      <c r="B23" s="332"/>
      <c r="C23" s="33"/>
      <c r="D23" s="121" t="s">
        <v>144</v>
      </c>
      <c r="E23" s="121"/>
      <c r="F23" s="121"/>
      <c r="G23" s="121"/>
      <c r="H23" s="121"/>
      <c r="I23" s="588" t="str">
        <f t="shared" ref="I23:I39" si="8">IFERROR(J23/J$121," ")</f>
        <v xml:space="preserve"> </v>
      </c>
      <c r="J23" s="812"/>
      <c r="K23" s="602">
        <f t="shared" ref="K23:K38" si="9">SUM(L23:W23)</f>
        <v>0</v>
      </c>
      <c r="L23" s="1501"/>
      <c r="M23" s="1502"/>
      <c r="N23" s="1502"/>
      <c r="O23" s="1502"/>
      <c r="P23" s="1502"/>
      <c r="Q23" s="603"/>
      <c r="R23" s="603"/>
      <c r="S23" s="603"/>
      <c r="T23" s="603"/>
      <c r="U23" s="603"/>
      <c r="V23" s="603"/>
      <c r="W23" s="1502"/>
      <c r="X23" s="335"/>
      <c r="Y23" s="609">
        <f t="shared" ref="Y23:Y38" si="10">SUM(Z23:AD23)</f>
        <v>0</v>
      </c>
      <c r="Z23" s="590"/>
      <c r="AA23" s="590"/>
      <c r="AB23" s="590"/>
      <c r="AC23" s="590"/>
      <c r="AD23" s="598"/>
      <c r="AF23" s="1408"/>
      <c r="AG23" s="875"/>
    </row>
    <row r="24" spans="2:33" x14ac:dyDescent="0.25">
      <c r="B24" s="332"/>
      <c r="C24" s="33"/>
      <c r="D24" s="32" t="s">
        <v>145</v>
      </c>
      <c r="E24" s="32"/>
      <c r="F24" s="32"/>
      <c r="G24" s="32"/>
      <c r="H24" s="32"/>
      <c r="I24" s="592" t="str">
        <f t="shared" si="8"/>
        <v xml:space="preserve"> </v>
      </c>
      <c r="J24" s="810"/>
      <c r="K24" s="604">
        <f t="shared" si="9"/>
        <v>0</v>
      </c>
      <c r="L24" s="593"/>
      <c r="M24" s="605"/>
      <c r="N24" s="605"/>
      <c r="O24" s="605"/>
      <c r="P24" s="605"/>
      <c r="Q24" s="605"/>
      <c r="R24" s="605"/>
      <c r="S24" s="605"/>
      <c r="T24" s="605"/>
      <c r="U24" s="605"/>
      <c r="V24" s="605"/>
      <c r="W24" s="605"/>
      <c r="X24" s="336"/>
      <c r="Y24" s="599">
        <f t="shared" si="10"/>
        <v>0</v>
      </c>
      <c r="Z24" s="593"/>
      <c r="AA24" s="593"/>
      <c r="AB24" s="593"/>
      <c r="AC24" s="593"/>
      <c r="AD24" s="600"/>
      <c r="AF24" s="1409"/>
      <c r="AG24" s="875"/>
    </row>
    <row r="25" spans="2:33" x14ac:dyDescent="0.25">
      <c r="B25" s="332"/>
      <c r="C25" s="33"/>
      <c r="D25" s="32" t="s">
        <v>146</v>
      </c>
      <c r="E25" s="32"/>
      <c r="F25" s="32"/>
      <c r="G25" s="32"/>
      <c r="H25" s="32"/>
      <c r="I25" s="592" t="str">
        <f t="shared" si="8"/>
        <v xml:space="preserve"> </v>
      </c>
      <c r="J25" s="810"/>
      <c r="K25" s="604">
        <f t="shared" si="9"/>
        <v>0</v>
      </c>
      <c r="L25" s="593"/>
      <c r="M25" s="605"/>
      <c r="N25" s="605"/>
      <c r="O25" s="605"/>
      <c r="P25" s="605"/>
      <c r="Q25" s="605"/>
      <c r="R25" s="605"/>
      <c r="S25" s="605"/>
      <c r="T25" s="605"/>
      <c r="U25" s="605"/>
      <c r="V25" s="605"/>
      <c r="W25" s="605"/>
      <c r="X25" s="336"/>
      <c r="Y25" s="599">
        <f t="shared" si="10"/>
        <v>0</v>
      </c>
      <c r="Z25" s="593"/>
      <c r="AA25" s="593"/>
      <c r="AB25" s="593"/>
      <c r="AC25" s="593"/>
      <c r="AD25" s="600"/>
      <c r="AF25" s="1409"/>
      <c r="AG25" s="875"/>
    </row>
    <row r="26" spans="2:33" x14ac:dyDescent="0.25">
      <c r="B26" s="332"/>
      <c r="C26" s="33"/>
      <c r="D26" s="32" t="s">
        <v>147</v>
      </c>
      <c r="E26" s="32"/>
      <c r="F26" s="32"/>
      <c r="G26" s="32"/>
      <c r="H26" s="32"/>
      <c r="I26" s="592" t="str">
        <f t="shared" si="8"/>
        <v xml:space="preserve"> </v>
      </c>
      <c r="J26" s="810"/>
      <c r="K26" s="604">
        <f t="shared" si="9"/>
        <v>0</v>
      </c>
      <c r="L26" s="593"/>
      <c r="M26" s="605"/>
      <c r="N26" s="605"/>
      <c r="O26" s="605"/>
      <c r="P26" s="605"/>
      <c r="Q26" s="605"/>
      <c r="R26" s="605"/>
      <c r="S26" s="605"/>
      <c r="T26" s="605"/>
      <c r="U26" s="605"/>
      <c r="V26" s="605"/>
      <c r="W26" s="605"/>
      <c r="X26" s="336"/>
      <c r="Y26" s="599">
        <f t="shared" si="10"/>
        <v>0</v>
      </c>
      <c r="Z26" s="593"/>
      <c r="AA26" s="593"/>
      <c r="AB26" s="593"/>
      <c r="AC26" s="593"/>
      <c r="AD26" s="600"/>
      <c r="AF26" s="1409"/>
      <c r="AG26" s="875"/>
    </row>
    <row r="27" spans="2:33" x14ac:dyDescent="0.25">
      <c r="B27" s="332"/>
      <c r="C27" s="33"/>
      <c r="D27" s="32" t="s">
        <v>148</v>
      </c>
      <c r="E27" s="32"/>
      <c r="F27" s="32"/>
      <c r="G27" s="32"/>
      <c r="H27" s="32"/>
      <c r="I27" s="592" t="str">
        <f t="shared" si="8"/>
        <v xml:space="preserve"> </v>
      </c>
      <c r="J27" s="810"/>
      <c r="K27" s="604">
        <f t="shared" si="9"/>
        <v>0</v>
      </c>
      <c r="L27" s="593"/>
      <c r="M27" s="605"/>
      <c r="N27" s="605"/>
      <c r="O27" s="605"/>
      <c r="P27" s="605"/>
      <c r="Q27" s="605"/>
      <c r="R27" s="605"/>
      <c r="S27" s="605"/>
      <c r="T27" s="605"/>
      <c r="U27" s="605"/>
      <c r="V27" s="605"/>
      <c r="W27" s="605"/>
      <c r="X27" s="336"/>
      <c r="Y27" s="599">
        <f t="shared" si="10"/>
        <v>0</v>
      </c>
      <c r="Z27" s="593"/>
      <c r="AA27" s="593"/>
      <c r="AB27" s="593"/>
      <c r="AC27" s="593"/>
      <c r="AD27" s="600"/>
      <c r="AF27" s="1409"/>
      <c r="AG27" s="875"/>
    </row>
    <row r="28" spans="2:33" x14ac:dyDescent="0.25">
      <c r="B28" s="332"/>
      <c r="C28" s="33"/>
      <c r="D28" s="32" t="s">
        <v>450</v>
      </c>
      <c r="E28" s="32"/>
      <c r="F28" s="32"/>
      <c r="G28" s="271">
        <f>IFERROR(J28/(J24+J26+J27+J36),)</f>
        <v>0</v>
      </c>
      <c r="H28" s="39"/>
      <c r="I28" s="592" t="str">
        <f t="shared" si="8"/>
        <v xml:space="preserve"> </v>
      </c>
      <c r="J28" s="810"/>
      <c r="K28" s="604">
        <f t="shared" si="9"/>
        <v>0</v>
      </c>
      <c r="L28" s="593"/>
      <c r="M28" s="605"/>
      <c r="N28" s="605"/>
      <c r="O28" s="605"/>
      <c r="P28" s="605"/>
      <c r="Q28" s="605"/>
      <c r="R28" s="605"/>
      <c r="S28" s="605"/>
      <c r="T28" s="605"/>
      <c r="U28" s="605"/>
      <c r="V28" s="605"/>
      <c r="W28" s="605"/>
      <c r="X28" s="336"/>
      <c r="Y28" s="599">
        <f t="shared" si="10"/>
        <v>0</v>
      </c>
      <c r="Z28" s="593"/>
      <c r="AA28" s="593"/>
      <c r="AB28" s="593"/>
      <c r="AC28" s="593"/>
      <c r="AD28" s="600"/>
      <c r="AF28" s="1409"/>
      <c r="AG28" s="875"/>
    </row>
    <row r="29" spans="2:33" x14ac:dyDescent="0.25">
      <c r="B29" s="332"/>
      <c r="C29" s="33"/>
      <c r="D29" s="32" t="s">
        <v>150</v>
      </c>
      <c r="E29" s="32"/>
      <c r="F29" s="32"/>
      <c r="G29" s="271">
        <f>IFERROR(J29/(J25+J26+J27+J36),)</f>
        <v>0</v>
      </c>
      <c r="H29" s="39"/>
      <c r="I29" s="592" t="str">
        <f t="shared" si="8"/>
        <v xml:space="preserve"> </v>
      </c>
      <c r="J29" s="810"/>
      <c r="K29" s="604">
        <f t="shared" si="9"/>
        <v>0</v>
      </c>
      <c r="L29" s="593"/>
      <c r="M29" s="605"/>
      <c r="N29" s="605"/>
      <c r="O29" s="605"/>
      <c r="P29" s="605"/>
      <c r="Q29" s="605"/>
      <c r="R29" s="605"/>
      <c r="S29" s="605"/>
      <c r="T29" s="605"/>
      <c r="U29" s="605"/>
      <c r="V29" s="605"/>
      <c r="W29" s="605"/>
      <c r="X29" s="336"/>
      <c r="Y29" s="599">
        <f t="shared" si="10"/>
        <v>0</v>
      </c>
      <c r="Z29" s="593"/>
      <c r="AA29" s="593"/>
      <c r="AB29" s="593"/>
      <c r="AC29" s="593"/>
      <c r="AD29" s="600"/>
      <c r="AF29" s="1409"/>
      <c r="AG29" s="875"/>
    </row>
    <row r="30" spans="2:33" x14ac:dyDescent="0.25">
      <c r="B30" s="332"/>
      <c r="C30" s="33"/>
      <c r="D30" s="32" t="s">
        <v>151</v>
      </c>
      <c r="E30" s="32"/>
      <c r="F30" s="32"/>
      <c r="G30" s="32"/>
      <c r="H30" s="32"/>
      <c r="I30" s="592" t="str">
        <f t="shared" si="8"/>
        <v xml:space="preserve"> </v>
      </c>
      <c r="J30" s="810"/>
      <c r="K30" s="604">
        <f t="shared" si="9"/>
        <v>0</v>
      </c>
      <c r="L30" s="593"/>
      <c r="M30" s="605"/>
      <c r="N30" s="605"/>
      <c r="O30" s="605"/>
      <c r="P30" s="605"/>
      <c r="Q30" s="605"/>
      <c r="R30" s="605"/>
      <c r="S30" s="605"/>
      <c r="T30" s="605"/>
      <c r="U30" s="605"/>
      <c r="V30" s="605"/>
      <c r="W30" s="605"/>
      <c r="X30" s="336"/>
      <c r="Y30" s="599">
        <f t="shared" si="10"/>
        <v>0</v>
      </c>
      <c r="Z30" s="593"/>
      <c r="AA30" s="593"/>
      <c r="AB30" s="593"/>
      <c r="AC30" s="593"/>
      <c r="AD30" s="600"/>
      <c r="AF30" s="1409"/>
      <c r="AG30" s="875"/>
    </row>
    <row r="31" spans="2:33" x14ac:dyDescent="0.25">
      <c r="B31" s="332"/>
      <c r="C31" s="33"/>
      <c r="D31" s="32" t="s">
        <v>152</v>
      </c>
      <c r="E31" s="32"/>
      <c r="F31" s="32"/>
      <c r="G31" s="32"/>
      <c r="H31" s="32"/>
      <c r="I31" s="592" t="str">
        <f t="shared" si="8"/>
        <v xml:space="preserve"> </v>
      </c>
      <c r="J31" s="810"/>
      <c r="K31" s="604">
        <f t="shared" si="9"/>
        <v>0</v>
      </c>
      <c r="L31" s="593"/>
      <c r="M31" s="605"/>
      <c r="N31" s="605"/>
      <c r="O31" s="605"/>
      <c r="P31" s="605"/>
      <c r="Q31" s="605"/>
      <c r="R31" s="605"/>
      <c r="S31" s="605"/>
      <c r="T31" s="605"/>
      <c r="U31" s="605"/>
      <c r="V31" s="605"/>
      <c r="W31" s="605"/>
      <c r="X31" s="336"/>
      <c r="Y31" s="599">
        <f t="shared" si="10"/>
        <v>0</v>
      </c>
      <c r="Z31" s="593"/>
      <c r="AA31" s="593"/>
      <c r="AB31" s="593"/>
      <c r="AC31" s="593"/>
      <c r="AD31" s="600"/>
      <c r="AF31" s="1409"/>
      <c r="AG31" s="875"/>
    </row>
    <row r="32" spans="2:33" x14ac:dyDescent="0.25">
      <c r="B32" s="332"/>
      <c r="C32" s="33"/>
      <c r="D32" s="32" t="s">
        <v>153</v>
      </c>
      <c r="E32" s="32"/>
      <c r="F32" s="32"/>
      <c r="G32" s="32"/>
      <c r="H32" s="32"/>
      <c r="I32" s="592" t="str">
        <f t="shared" si="8"/>
        <v xml:space="preserve"> </v>
      </c>
      <c r="J32" s="810"/>
      <c r="K32" s="604">
        <f t="shared" si="9"/>
        <v>0</v>
      </c>
      <c r="L32" s="593"/>
      <c r="M32" s="605"/>
      <c r="N32" s="605"/>
      <c r="O32" s="605"/>
      <c r="P32" s="605"/>
      <c r="Q32" s="605"/>
      <c r="R32" s="605"/>
      <c r="S32" s="605"/>
      <c r="T32" s="605"/>
      <c r="U32" s="605"/>
      <c r="V32" s="605"/>
      <c r="W32" s="605"/>
      <c r="X32" s="336"/>
      <c r="Y32" s="599">
        <f t="shared" si="10"/>
        <v>0</v>
      </c>
      <c r="Z32" s="593"/>
      <c r="AA32" s="593"/>
      <c r="AB32" s="593"/>
      <c r="AC32" s="593"/>
      <c r="AD32" s="600"/>
      <c r="AF32" s="1409"/>
      <c r="AG32" s="875"/>
    </row>
    <row r="33" spans="2:33" x14ac:dyDescent="0.25">
      <c r="B33" s="332"/>
      <c r="C33" s="33"/>
      <c r="D33" s="32" t="s">
        <v>154</v>
      </c>
      <c r="E33" s="32"/>
      <c r="F33" s="32"/>
      <c r="G33" s="32"/>
      <c r="H33" s="32"/>
      <c r="I33" s="592" t="str">
        <f t="shared" si="8"/>
        <v xml:space="preserve"> </v>
      </c>
      <c r="J33" s="810"/>
      <c r="K33" s="604">
        <f t="shared" si="9"/>
        <v>0</v>
      </c>
      <c r="L33" s="593"/>
      <c r="M33" s="605"/>
      <c r="N33" s="605"/>
      <c r="O33" s="605"/>
      <c r="P33" s="605"/>
      <c r="Q33" s="605"/>
      <c r="R33" s="605"/>
      <c r="S33" s="605"/>
      <c r="T33" s="605"/>
      <c r="U33" s="605"/>
      <c r="V33" s="605"/>
      <c r="W33" s="605"/>
      <c r="X33" s="336"/>
      <c r="Y33" s="599">
        <f t="shared" si="10"/>
        <v>0</v>
      </c>
      <c r="Z33" s="593"/>
      <c r="AA33" s="593"/>
      <c r="AB33" s="593"/>
      <c r="AC33" s="593"/>
      <c r="AD33" s="600"/>
      <c r="AF33" s="1409"/>
      <c r="AG33" s="875"/>
    </row>
    <row r="34" spans="2:33" x14ac:dyDescent="0.25">
      <c r="B34" s="332"/>
      <c r="C34" s="33"/>
      <c r="D34" s="32" t="s">
        <v>155</v>
      </c>
      <c r="E34" s="32"/>
      <c r="F34" s="32"/>
      <c r="G34" s="32"/>
      <c r="H34" s="32"/>
      <c r="I34" s="592" t="str">
        <f t="shared" si="8"/>
        <v xml:space="preserve"> </v>
      </c>
      <c r="J34" s="810"/>
      <c r="K34" s="604">
        <f t="shared" si="9"/>
        <v>0</v>
      </c>
      <c r="L34" s="593"/>
      <c r="M34" s="605"/>
      <c r="N34" s="605"/>
      <c r="O34" s="605"/>
      <c r="P34" s="605"/>
      <c r="Q34" s="605"/>
      <c r="R34" s="605"/>
      <c r="S34" s="605"/>
      <c r="T34" s="605"/>
      <c r="U34" s="605"/>
      <c r="V34" s="605"/>
      <c r="W34" s="605"/>
      <c r="X34" s="336"/>
      <c r="Y34" s="599">
        <f t="shared" si="10"/>
        <v>0</v>
      </c>
      <c r="Z34" s="593"/>
      <c r="AA34" s="593"/>
      <c r="AB34" s="593"/>
      <c r="AC34" s="593"/>
      <c r="AD34" s="600"/>
      <c r="AF34" s="1409"/>
      <c r="AG34" s="875"/>
    </row>
    <row r="35" spans="2:33" x14ac:dyDescent="0.25">
      <c r="B35" s="332"/>
      <c r="C35" s="33"/>
      <c r="D35" s="32" t="s">
        <v>156</v>
      </c>
      <c r="E35" s="32"/>
      <c r="F35" s="32"/>
      <c r="G35" s="32"/>
      <c r="H35" s="32"/>
      <c r="I35" s="592" t="str">
        <f t="shared" si="8"/>
        <v xml:space="preserve"> </v>
      </c>
      <c r="J35" s="810"/>
      <c r="K35" s="604">
        <f t="shared" si="9"/>
        <v>0</v>
      </c>
      <c r="L35" s="1503"/>
      <c r="M35" s="605"/>
      <c r="N35" s="605"/>
      <c r="O35" s="605"/>
      <c r="P35" s="605"/>
      <c r="Q35" s="605"/>
      <c r="R35" s="605"/>
      <c r="S35" s="605"/>
      <c r="T35" s="605"/>
      <c r="U35" s="605"/>
      <c r="V35" s="605"/>
      <c r="W35" s="605"/>
      <c r="X35" s="336"/>
      <c r="Y35" s="599">
        <f t="shared" si="10"/>
        <v>0</v>
      </c>
      <c r="Z35" s="593"/>
      <c r="AA35" s="593"/>
      <c r="AB35" s="593"/>
      <c r="AC35" s="593"/>
      <c r="AD35" s="600"/>
      <c r="AF35" s="1409"/>
      <c r="AG35" s="875"/>
    </row>
    <row r="36" spans="2:33" x14ac:dyDescent="0.25">
      <c r="B36" s="332"/>
      <c r="C36" s="33"/>
      <c r="D36" s="32" t="s">
        <v>157</v>
      </c>
      <c r="E36" s="32"/>
      <c r="F36" s="32"/>
      <c r="G36" s="32"/>
      <c r="H36" s="32"/>
      <c r="I36" s="592" t="str">
        <f t="shared" si="8"/>
        <v xml:space="preserve"> </v>
      </c>
      <c r="J36" s="810"/>
      <c r="K36" s="604">
        <f t="shared" si="9"/>
        <v>0</v>
      </c>
      <c r="L36" s="593"/>
      <c r="M36" s="605"/>
      <c r="N36" s="605"/>
      <c r="O36" s="605"/>
      <c r="P36" s="605"/>
      <c r="Q36" s="605"/>
      <c r="R36" s="605"/>
      <c r="S36" s="605"/>
      <c r="T36" s="605"/>
      <c r="U36" s="605"/>
      <c r="V36" s="605"/>
      <c r="W36" s="605"/>
      <c r="X36" s="336"/>
      <c r="Y36" s="599">
        <f t="shared" si="10"/>
        <v>0</v>
      </c>
      <c r="Z36" s="593"/>
      <c r="AA36" s="593"/>
      <c r="AB36" s="593"/>
      <c r="AC36" s="593"/>
      <c r="AD36" s="600"/>
      <c r="AF36" s="1409"/>
      <c r="AG36" s="875"/>
    </row>
    <row r="37" spans="2:33" x14ac:dyDescent="0.25">
      <c r="B37" s="332"/>
      <c r="C37" s="33"/>
      <c r="D37" s="32" t="s">
        <v>158</v>
      </c>
      <c r="E37" s="32"/>
      <c r="F37" s="32"/>
      <c r="G37" s="32"/>
      <c r="H37" s="32"/>
      <c r="I37" s="592" t="str">
        <f t="shared" si="8"/>
        <v xml:space="preserve"> </v>
      </c>
      <c r="J37" s="810"/>
      <c r="K37" s="604">
        <f t="shared" si="9"/>
        <v>0</v>
      </c>
      <c r="L37" s="593"/>
      <c r="M37" s="605"/>
      <c r="N37" s="605"/>
      <c r="O37" s="605"/>
      <c r="P37" s="605"/>
      <c r="Q37" s="605"/>
      <c r="R37" s="605"/>
      <c r="S37" s="605"/>
      <c r="T37" s="605"/>
      <c r="U37" s="605"/>
      <c r="V37" s="605"/>
      <c r="W37" s="605"/>
      <c r="X37" s="336"/>
      <c r="Y37" s="599">
        <f t="shared" si="10"/>
        <v>0</v>
      </c>
      <c r="Z37" s="593"/>
      <c r="AA37" s="593"/>
      <c r="AB37" s="593"/>
      <c r="AC37" s="593"/>
      <c r="AD37" s="600"/>
      <c r="AF37" s="1409"/>
      <c r="AG37" s="875"/>
    </row>
    <row r="38" spans="2:33" ht="15.75" thickBot="1" x14ac:dyDescent="0.3">
      <c r="B38" s="332"/>
      <c r="C38" s="33"/>
      <c r="D38" s="37" t="s">
        <v>383</v>
      </c>
      <c r="E38" s="1950"/>
      <c r="F38" s="1951"/>
      <c r="G38" s="1952"/>
      <c r="H38" s="37"/>
      <c r="I38" s="595" t="str">
        <f t="shared" si="8"/>
        <v xml:space="preserve"> </v>
      </c>
      <c r="J38" s="811"/>
      <c r="K38" s="606">
        <f t="shared" si="9"/>
        <v>0</v>
      </c>
      <c r="L38" s="607"/>
      <c r="M38" s="608"/>
      <c r="N38" s="608"/>
      <c r="O38" s="608"/>
      <c r="P38" s="608"/>
      <c r="Q38" s="608"/>
      <c r="R38" s="608"/>
      <c r="S38" s="608"/>
      <c r="T38" s="608"/>
      <c r="U38" s="608"/>
      <c r="V38" s="608"/>
      <c r="W38" s="608"/>
      <c r="X38" s="336"/>
      <c r="Y38" s="610">
        <f t="shared" si="10"/>
        <v>0</v>
      </c>
      <c r="Z38" s="607"/>
      <c r="AA38" s="607"/>
      <c r="AB38" s="607"/>
      <c r="AC38" s="607"/>
      <c r="AD38" s="611"/>
      <c r="AF38" s="1410"/>
      <c r="AG38" s="875"/>
    </row>
    <row r="39" spans="2:33" ht="15.75" thickBot="1" x14ac:dyDescent="0.3">
      <c r="B39" s="332"/>
      <c r="C39" s="33"/>
      <c r="D39" s="32"/>
      <c r="E39" s="32"/>
      <c r="F39" s="32"/>
      <c r="G39" s="36" t="s">
        <v>142</v>
      </c>
      <c r="H39" s="36"/>
      <c r="I39" s="272" t="str">
        <f t="shared" si="8"/>
        <v xml:space="preserve"> </v>
      </c>
      <c r="J39" s="25">
        <f t="shared" ref="J39:W39" si="11">SUM(J23:J38)</f>
        <v>0</v>
      </c>
      <c r="K39" s="18">
        <f t="shared" si="11"/>
        <v>0</v>
      </c>
      <c r="L39" s="840">
        <f t="shared" si="11"/>
        <v>0</v>
      </c>
      <c r="M39" s="841">
        <f t="shared" si="11"/>
        <v>0</v>
      </c>
      <c r="N39" s="841">
        <f t="shared" si="11"/>
        <v>0</v>
      </c>
      <c r="O39" s="841">
        <f t="shared" si="11"/>
        <v>0</v>
      </c>
      <c r="P39" s="841">
        <f t="shared" ref="P39:U39" si="12">SUM(P23:P38)</f>
        <v>0</v>
      </c>
      <c r="Q39" s="841">
        <f t="shared" si="12"/>
        <v>0</v>
      </c>
      <c r="R39" s="841">
        <f t="shared" si="12"/>
        <v>0</v>
      </c>
      <c r="S39" s="841">
        <f t="shared" si="12"/>
        <v>0</v>
      </c>
      <c r="T39" s="841">
        <f t="shared" si="12"/>
        <v>0</v>
      </c>
      <c r="U39" s="841">
        <f t="shared" si="12"/>
        <v>0</v>
      </c>
      <c r="V39" s="841">
        <f t="shared" si="11"/>
        <v>0</v>
      </c>
      <c r="W39" s="841">
        <f t="shared" si="11"/>
        <v>0</v>
      </c>
      <c r="X39" s="337"/>
      <c r="Y39" s="338">
        <f t="shared" ref="Y39:AD39" si="13">SUM(Y23:Y38)</f>
        <v>0</v>
      </c>
      <c r="Z39" s="840">
        <f t="shared" si="13"/>
        <v>0</v>
      </c>
      <c r="AA39" s="840">
        <f t="shared" si="13"/>
        <v>0</v>
      </c>
      <c r="AB39" s="840">
        <f t="shared" si="13"/>
        <v>0</v>
      </c>
      <c r="AC39" s="840">
        <f t="shared" si="13"/>
        <v>0</v>
      </c>
      <c r="AD39" s="842">
        <f t="shared" si="13"/>
        <v>0</v>
      </c>
      <c r="AG39" s="875"/>
    </row>
    <row r="40" spans="2:33" ht="9" customHeight="1" thickBot="1" x14ac:dyDescent="0.3">
      <c r="B40" s="339"/>
      <c r="C40" s="20"/>
      <c r="D40" s="20"/>
      <c r="E40" s="20"/>
      <c r="F40" s="20"/>
      <c r="G40" s="20"/>
      <c r="H40" s="20"/>
      <c r="I40" s="303"/>
      <c r="J40" s="1314"/>
      <c r="K40" s="1315"/>
      <c r="L40" s="340"/>
      <c r="M40" s="21"/>
      <c r="N40" s="21"/>
      <c r="O40" s="21"/>
      <c r="P40" s="1315"/>
      <c r="Q40" s="1315"/>
      <c r="R40" s="1315"/>
      <c r="S40" s="1315"/>
      <c r="T40" s="1315"/>
      <c r="U40" s="1315"/>
      <c r="V40" s="1315"/>
      <c r="W40" s="21"/>
      <c r="X40" s="341"/>
      <c r="Y40" s="21"/>
      <c r="Z40" s="340"/>
      <c r="AA40" s="340"/>
      <c r="AB40" s="340"/>
      <c r="AC40" s="340"/>
      <c r="AD40" s="24"/>
      <c r="AE40" s="24"/>
      <c r="AF40" s="24"/>
      <c r="AG40" s="1424"/>
    </row>
    <row r="41" spans="2:33" ht="15.75" thickBot="1" x14ac:dyDescent="0.3">
      <c r="B41" s="332"/>
      <c r="C41" s="60" t="s">
        <v>159</v>
      </c>
      <c r="D41" s="60"/>
      <c r="E41" s="60"/>
      <c r="F41" s="60"/>
      <c r="G41" s="60"/>
      <c r="H41" s="35"/>
      <c r="I41" s="35"/>
      <c r="J41" s="1310"/>
      <c r="K41" s="1310"/>
      <c r="L41" s="1311"/>
      <c r="M41" s="1309"/>
      <c r="N41" s="1309"/>
      <c r="O41" s="1312"/>
      <c r="P41" s="1312"/>
      <c r="Q41" s="1312"/>
      <c r="R41" s="1312"/>
      <c r="S41" s="1312"/>
      <c r="T41" s="1312"/>
      <c r="U41" s="1312"/>
      <c r="V41" s="1312"/>
      <c r="W41" s="1312"/>
      <c r="X41" s="1313"/>
      <c r="Y41" s="1309"/>
      <c r="Z41" s="1312"/>
      <c r="AA41" s="1312"/>
      <c r="AB41" s="1312"/>
      <c r="AC41" s="1312"/>
      <c r="AD41" s="15"/>
      <c r="AE41" s="15"/>
      <c r="AF41" s="15"/>
      <c r="AG41" s="1425"/>
    </row>
    <row r="42" spans="2:33" x14ac:dyDescent="0.25">
      <c r="B42" s="332"/>
      <c r="C42" s="33"/>
      <c r="D42" s="121" t="s">
        <v>160</v>
      </c>
      <c r="E42" s="121"/>
      <c r="F42" s="121"/>
      <c r="G42" s="121"/>
      <c r="H42" s="121"/>
      <c r="I42" s="588" t="str">
        <f t="shared" ref="I42:I55" si="14">IFERROR(J42/J$121," ")</f>
        <v xml:space="preserve"> </v>
      </c>
      <c r="J42" s="812"/>
      <c r="K42" s="602">
        <f t="shared" ref="K42:K54" si="15">SUM(L42:W42)</f>
        <v>0</v>
      </c>
      <c r="L42" s="1504"/>
      <c r="M42" s="1505"/>
      <c r="N42" s="1505"/>
      <c r="O42" s="1505"/>
      <c r="P42" s="1505"/>
      <c r="Q42" s="603"/>
      <c r="R42" s="603"/>
      <c r="S42" s="603"/>
      <c r="T42" s="603"/>
      <c r="U42" s="603"/>
      <c r="V42" s="603"/>
      <c r="W42" s="1506"/>
      <c r="X42" s="335"/>
      <c r="Y42" s="609">
        <f t="shared" ref="Y42:Y54" si="16">SUM(Z42:AD42)</f>
        <v>0</v>
      </c>
      <c r="Z42" s="590"/>
      <c r="AA42" s="590"/>
      <c r="AB42" s="590"/>
      <c r="AC42" s="590"/>
      <c r="AD42" s="598"/>
      <c r="AF42" s="1408"/>
      <c r="AG42" s="875"/>
    </row>
    <row r="43" spans="2:33" x14ac:dyDescent="0.25">
      <c r="B43" s="332"/>
      <c r="C43" s="33"/>
      <c r="D43" s="32" t="s">
        <v>161</v>
      </c>
      <c r="E43" s="32"/>
      <c r="F43" s="32"/>
      <c r="G43" s="32"/>
      <c r="H43" s="32"/>
      <c r="I43" s="592" t="str">
        <f t="shared" si="14"/>
        <v xml:space="preserve"> </v>
      </c>
      <c r="J43" s="810"/>
      <c r="K43" s="604">
        <f t="shared" si="15"/>
        <v>0</v>
      </c>
      <c r="L43" s="593"/>
      <c r="M43" s="605"/>
      <c r="N43" s="605"/>
      <c r="O43" s="605"/>
      <c r="P43" s="605"/>
      <c r="Q43" s="605"/>
      <c r="R43" s="605"/>
      <c r="S43" s="605"/>
      <c r="T43" s="605"/>
      <c r="U43" s="605"/>
      <c r="V43" s="605"/>
      <c r="W43" s="605"/>
      <c r="X43" s="336"/>
      <c r="Y43" s="599">
        <f t="shared" si="16"/>
        <v>0</v>
      </c>
      <c r="Z43" s="593"/>
      <c r="AA43" s="593"/>
      <c r="AB43" s="593"/>
      <c r="AC43" s="593"/>
      <c r="AD43" s="600"/>
      <c r="AF43" s="1409"/>
      <c r="AG43" s="875"/>
    </row>
    <row r="44" spans="2:33" x14ac:dyDescent="0.25">
      <c r="B44" s="332"/>
      <c r="C44" s="33"/>
      <c r="D44" s="32" t="s">
        <v>162</v>
      </c>
      <c r="E44" s="32"/>
      <c r="F44" s="32"/>
      <c r="G44" s="32"/>
      <c r="H44" s="32"/>
      <c r="I44" s="592" t="str">
        <f t="shared" si="14"/>
        <v xml:space="preserve"> </v>
      </c>
      <c r="J44" s="810"/>
      <c r="K44" s="604">
        <f t="shared" si="15"/>
        <v>0</v>
      </c>
      <c r="L44" s="593"/>
      <c r="M44" s="605"/>
      <c r="N44" s="605"/>
      <c r="O44" s="605"/>
      <c r="P44" s="605"/>
      <c r="Q44" s="605"/>
      <c r="R44" s="605"/>
      <c r="S44" s="605"/>
      <c r="T44" s="605"/>
      <c r="U44" s="605"/>
      <c r="V44" s="605"/>
      <c r="W44" s="605"/>
      <c r="X44" s="336"/>
      <c r="Y44" s="599">
        <f t="shared" si="16"/>
        <v>0</v>
      </c>
      <c r="Z44" s="593"/>
      <c r="AA44" s="593"/>
      <c r="AB44" s="593"/>
      <c r="AC44" s="593"/>
      <c r="AD44" s="600"/>
      <c r="AF44" s="1409"/>
      <c r="AG44" s="875"/>
    </row>
    <row r="45" spans="2:33" x14ac:dyDescent="0.25">
      <c r="B45" s="332"/>
      <c r="C45" s="33"/>
      <c r="D45" s="32" t="s">
        <v>163</v>
      </c>
      <c r="E45" s="32"/>
      <c r="F45" s="32"/>
      <c r="G45" s="32"/>
      <c r="H45" s="32"/>
      <c r="I45" s="592" t="str">
        <f t="shared" si="14"/>
        <v xml:space="preserve"> </v>
      </c>
      <c r="J45" s="810"/>
      <c r="K45" s="604">
        <f t="shared" si="15"/>
        <v>0</v>
      </c>
      <c r="L45" s="593"/>
      <c r="M45" s="605"/>
      <c r="N45" s="605"/>
      <c r="O45" s="605"/>
      <c r="P45" s="605"/>
      <c r="Q45" s="605"/>
      <c r="R45" s="605"/>
      <c r="S45" s="605"/>
      <c r="T45" s="605"/>
      <c r="U45" s="605"/>
      <c r="V45" s="605"/>
      <c r="W45" s="605"/>
      <c r="X45" s="336"/>
      <c r="Y45" s="599">
        <f t="shared" si="16"/>
        <v>0</v>
      </c>
      <c r="Z45" s="593"/>
      <c r="AA45" s="593"/>
      <c r="AB45" s="593"/>
      <c r="AC45" s="593"/>
      <c r="AD45" s="600"/>
      <c r="AF45" s="1409"/>
      <c r="AG45" s="875"/>
    </row>
    <row r="46" spans="2:33" x14ac:dyDescent="0.25">
      <c r="B46" s="332"/>
      <c r="C46" s="33"/>
      <c r="D46" s="37" t="s">
        <v>164</v>
      </c>
      <c r="E46" s="37"/>
      <c r="F46" s="37"/>
      <c r="G46" s="37"/>
      <c r="H46" s="37"/>
      <c r="I46" s="592" t="str">
        <f t="shared" si="14"/>
        <v xml:space="preserve"> </v>
      </c>
      <c r="J46" s="810"/>
      <c r="K46" s="604">
        <f t="shared" si="15"/>
        <v>0</v>
      </c>
      <c r="L46" s="593"/>
      <c r="M46" s="605"/>
      <c r="N46" s="605"/>
      <c r="O46" s="605"/>
      <c r="P46" s="605"/>
      <c r="Q46" s="605"/>
      <c r="R46" s="605"/>
      <c r="S46" s="605"/>
      <c r="T46" s="605"/>
      <c r="U46" s="605"/>
      <c r="V46" s="605"/>
      <c r="W46" s="605"/>
      <c r="X46" s="336"/>
      <c r="Y46" s="599">
        <f t="shared" si="16"/>
        <v>0</v>
      </c>
      <c r="Z46" s="593"/>
      <c r="AA46" s="593"/>
      <c r="AB46" s="593"/>
      <c r="AC46" s="593"/>
      <c r="AD46" s="600"/>
      <c r="AF46" s="1409"/>
      <c r="AG46" s="875"/>
    </row>
    <row r="47" spans="2:33" x14ac:dyDescent="0.25">
      <c r="B47" s="332"/>
      <c r="C47" s="33"/>
      <c r="D47" s="32" t="s">
        <v>165</v>
      </c>
      <c r="E47" s="32"/>
      <c r="F47" s="32"/>
      <c r="G47" s="32"/>
      <c r="H47" s="32"/>
      <c r="I47" s="592" t="str">
        <f t="shared" si="14"/>
        <v xml:space="preserve"> </v>
      </c>
      <c r="J47" s="810"/>
      <c r="K47" s="604">
        <f t="shared" si="15"/>
        <v>0</v>
      </c>
      <c r="L47" s="593"/>
      <c r="M47" s="605"/>
      <c r="N47" s="605"/>
      <c r="O47" s="605"/>
      <c r="P47" s="605"/>
      <c r="Q47" s="605"/>
      <c r="R47" s="605"/>
      <c r="S47" s="605"/>
      <c r="T47" s="605"/>
      <c r="U47" s="605"/>
      <c r="V47" s="605"/>
      <c r="W47" s="605"/>
      <c r="X47" s="336"/>
      <c r="Y47" s="599">
        <f t="shared" si="16"/>
        <v>0</v>
      </c>
      <c r="Z47" s="593"/>
      <c r="AA47" s="593"/>
      <c r="AB47" s="593"/>
      <c r="AC47" s="593"/>
      <c r="AD47" s="600"/>
      <c r="AF47" s="1409"/>
      <c r="AG47" s="875"/>
    </row>
    <row r="48" spans="2:33" x14ac:dyDescent="0.25">
      <c r="B48" s="332"/>
      <c r="C48" s="33"/>
      <c r="D48" s="32" t="s">
        <v>166</v>
      </c>
      <c r="E48" s="32"/>
      <c r="F48" s="32"/>
      <c r="G48" s="32"/>
      <c r="H48" s="32"/>
      <c r="I48" s="592" t="str">
        <f t="shared" si="14"/>
        <v xml:space="preserve"> </v>
      </c>
      <c r="J48" s="810"/>
      <c r="K48" s="604">
        <f t="shared" si="15"/>
        <v>0</v>
      </c>
      <c r="L48" s="593"/>
      <c r="M48" s="605"/>
      <c r="N48" s="605"/>
      <c r="O48" s="605"/>
      <c r="P48" s="605"/>
      <c r="Q48" s="605"/>
      <c r="R48" s="605"/>
      <c r="S48" s="605"/>
      <c r="T48" s="605"/>
      <c r="U48" s="605"/>
      <c r="V48" s="605"/>
      <c r="W48" s="605"/>
      <c r="X48" s="336"/>
      <c r="Y48" s="599">
        <f t="shared" si="16"/>
        <v>0</v>
      </c>
      <c r="Z48" s="593"/>
      <c r="AA48" s="593"/>
      <c r="AB48" s="593"/>
      <c r="AC48" s="593"/>
      <c r="AD48" s="600"/>
      <c r="AF48" s="1409"/>
      <c r="AG48" s="875"/>
    </row>
    <row r="49" spans="2:33" x14ac:dyDescent="0.25">
      <c r="B49" s="332"/>
      <c r="C49" s="33"/>
      <c r="D49" s="32" t="s">
        <v>167</v>
      </c>
      <c r="E49" s="32"/>
      <c r="F49" s="32"/>
      <c r="G49" s="32"/>
      <c r="H49" s="32"/>
      <c r="I49" s="592" t="str">
        <f t="shared" si="14"/>
        <v xml:space="preserve"> </v>
      </c>
      <c r="J49" s="810"/>
      <c r="K49" s="604">
        <f t="shared" si="15"/>
        <v>0</v>
      </c>
      <c r="L49" s="593"/>
      <c r="M49" s="605"/>
      <c r="N49" s="605"/>
      <c r="O49" s="605"/>
      <c r="P49" s="605"/>
      <c r="Q49" s="605"/>
      <c r="R49" s="605"/>
      <c r="S49" s="605"/>
      <c r="T49" s="605"/>
      <c r="U49" s="605"/>
      <c r="V49" s="605"/>
      <c r="W49" s="605"/>
      <c r="X49" s="336"/>
      <c r="Y49" s="599">
        <f t="shared" si="16"/>
        <v>0</v>
      </c>
      <c r="Z49" s="593"/>
      <c r="AA49" s="593"/>
      <c r="AB49" s="593"/>
      <c r="AC49" s="593"/>
      <c r="AD49" s="600"/>
      <c r="AF49" s="1409"/>
      <c r="AG49" s="875"/>
    </row>
    <row r="50" spans="2:33" x14ac:dyDescent="0.25">
      <c r="B50" s="332"/>
      <c r="C50" s="33"/>
      <c r="D50" s="37" t="s">
        <v>168</v>
      </c>
      <c r="E50" s="37"/>
      <c r="F50" s="37"/>
      <c r="G50" s="37"/>
      <c r="H50" s="37"/>
      <c r="I50" s="592" t="str">
        <f t="shared" si="14"/>
        <v xml:space="preserve"> </v>
      </c>
      <c r="J50" s="810"/>
      <c r="K50" s="604">
        <f t="shared" si="15"/>
        <v>0</v>
      </c>
      <c r="L50" s="593"/>
      <c r="M50" s="605"/>
      <c r="N50" s="605"/>
      <c r="O50" s="605"/>
      <c r="P50" s="605"/>
      <c r="Q50" s="605"/>
      <c r="R50" s="605"/>
      <c r="S50" s="605"/>
      <c r="T50" s="605"/>
      <c r="U50" s="605"/>
      <c r="V50" s="605"/>
      <c r="W50" s="605"/>
      <c r="X50" s="336"/>
      <c r="Y50" s="599">
        <f t="shared" si="16"/>
        <v>0</v>
      </c>
      <c r="Z50" s="593"/>
      <c r="AA50" s="593"/>
      <c r="AB50" s="593"/>
      <c r="AC50" s="593"/>
      <c r="AD50" s="600"/>
      <c r="AF50" s="1409"/>
      <c r="AG50" s="875"/>
    </row>
    <row r="51" spans="2:33" x14ac:dyDescent="0.25">
      <c r="B51" s="332"/>
      <c r="C51" s="33"/>
      <c r="D51" s="37" t="s">
        <v>169</v>
      </c>
      <c r="E51" s="37"/>
      <c r="F51" s="37"/>
      <c r="G51" s="37"/>
      <c r="H51" s="37"/>
      <c r="I51" s="592" t="str">
        <f t="shared" si="14"/>
        <v xml:space="preserve"> </v>
      </c>
      <c r="J51" s="810"/>
      <c r="K51" s="604">
        <f t="shared" si="15"/>
        <v>0</v>
      </c>
      <c r="L51" s="593"/>
      <c r="M51" s="605"/>
      <c r="N51" s="605"/>
      <c r="O51" s="605"/>
      <c r="P51" s="605"/>
      <c r="Q51" s="605"/>
      <c r="R51" s="605"/>
      <c r="S51" s="605"/>
      <c r="T51" s="605"/>
      <c r="U51" s="605"/>
      <c r="V51" s="605"/>
      <c r="W51" s="605"/>
      <c r="X51" s="336"/>
      <c r="Y51" s="599">
        <f t="shared" si="16"/>
        <v>0</v>
      </c>
      <c r="Z51" s="593"/>
      <c r="AA51" s="593"/>
      <c r="AB51" s="593"/>
      <c r="AC51" s="593"/>
      <c r="AD51" s="600"/>
      <c r="AF51" s="1409"/>
      <c r="AG51" s="875"/>
    </row>
    <row r="52" spans="2:33" x14ac:dyDescent="0.25">
      <c r="B52" s="332"/>
      <c r="C52" s="33"/>
      <c r="D52" s="37" t="s">
        <v>170</v>
      </c>
      <c r="E52" s="37"/>
      <c r="F52" s="37"/>
      <c r="G52" s="37"/>
      <c r="H52" s="37"/>
      <c r="I52" s="592" t="str">
        <f t="shared" si="14"/>
        <v xml:space="preserve"> </v>
      </c>
      <c r="J52" s="810"/>
      <c r="K52" s="604">
        <f t="shared" si="15"/>
        <v>0</v>
      </c>
      <c r="L52" s="612"/>
      <c r="M52" s="613"/>
      <c r="N52" s="613"/>
      <c r="O52" s="613"/>
      <c r="P52" s="613"/>
      <c r="Q52" s="613"/>
      <c r="R52" s="613"/>
      <c r="S52" s="613"/>
      <c r="T52" s="613"/>
      <c r="U52" s="613"/>
      <c r="V52" s="613"/>
      <c r="W52" s="613"/>
      <c r="X52" s="336"/>
      <c r="Y52" s="599">
        <f t="shared" si="16"/>
        <v>0</v>
      </c>
      <c r="Z52" s="612"/>
      <c r="AA52" s="612"/>
      <c r="AB52" s="612"/>
      <c r="AC52" s="612"/>
      <c r="AD52" s="615"/>
      <c r="AF52" s="1409"/>
      <c r="AG52" s="875"/>
    </row>
    <row r="53" spans="2:33" x14ac:dyDescent="0.25">
      <c r="B53" s="332"/>
      <c r="C53" s="33"/>
      <c r="D53" s="64" t="s">
        <v>171</v>
      </c>
      <c r="E53" s="64"/>
      <c r="F53" s="64"/>
      <c r="G53" s="64"/>
      <c r="H53" s="64"/>
      <c r="I53" s="592" t="str">
        <f t="shared" si="14"/>
        <v xml:space="preserve"> </v>
      </c>
      <c r="J53" s="810"/>
      <c r="K53" s="604">
        <f t="shared" si="15"/>
        <v>0</v>
      </c>
      <c r="L53" s="612"/>
      <c r="M53" s="613"/>
      <c r="N53" s="613"/>
      <c r="O53" s="613"/>
      <c r="P53" s="613"/>
      <c r="Q53" s="613"/>
      <c r="R53" s="613"/>
      <c r="S53" s="613"/>
      <c r="T53" s="613"/>
      <c r="U53" s="613"/>
      <c r="V53" s="613"/>
      <c r="W53" s="613"/>
      <c r="X53" s="336"/>
      <c r="Y53" s="599">
        <f t="shared" si="16"/>
        <v>0</v>
      </c>
      <c r="Z53" s="612"/>
      <c r="AA53" s="612"/>
      <c r="AB53" s="612"/>
      <c r="AC53" s="612"/>
      <c r="AD53" s="615"/>
      <c r="AF53" s="1409"/>
      <c r="AG53" s="875"/>
    </row>
    <row r="54" spans="2:33" ht="15.75" thickBot="1" x14ac:dyDescent="0.3">
      <c r="B54" s="332"/>
      <c r="C54" s="33"/>
      <c r="D54" s="37" t="s">
        <v>383</v>
      </c>
      <c r="E54" s="1950"/>
      <c r="F54" s="1951"/>
      <c r="G54" s="1952"/>
      <c r="H54" s="37"/>
      <c r="I54" s="595" t="str">
        <f t="shared" si="14"/>
        <v xml:space="preserve"> </v>
      </c>
      <c r="J54" s="811"/>
      <c r="K54" s="606">
        <f t="shared" si="15"/>
        <v>0</v>
      </c>
      <c r="L54" s="596"/>
      <c r="M54" s="614"/>
      <c r="N54" s="614"/>
      <c r="O54" s="614"/>
      <c r="P54" s="614"/>
      <c r="Q54" s="614"/>
      <c r="R54" s="614"/>
      <c r="S54" s="614"/>
      <c r="T54" s="614"/>
      <c r="U54" s="614"/>
      <c r="V54" s="614"/>
      <c r="W54" s="614"/>
      <c r="X54" s="336"/>
      <c r="Y54" s="610">
        <f t="shared" si="16"/>
        <v>0</v>
      </c>
      <c r="Z54" s="596"/>
      <c r="AA54" s="596"/>
      <c r="AB54" s="596"/>
      <c r="AC54" s="596"/>
      <c r="AD54" s="601"/>
      <c r="AF54" s="1410"/>
      <c r="AG54" s="875"/>
    </row>
    <row r="55" spans="2:33" ht="15.75" thickBot="1" x14ac:dyDescent="0.3">
      <c r="B55" s="332"/>
      <c r="C55" s="33"/>
      <c r="D55" s="32"/>
      <c r="E55" s="32"/>
      <c r="F55" s="32"/>
      <c r="G55" s="36" t="s">
        <v>142</v>
      </c>
      <c r="H55" s="36"/>
      <c r="I55" s="272" t="str">
        <f t="shared" si="14"/>
        <v xml:space="preserve"> </v>
      </c>
      <c r="J55" s="25">
        <f t="shared" ref="J55:W55" si="17">SUM(J42:J54)</f>
        <v>0</v>
      </c>
      <c r="K55" s="18">
        <f t="shared" si="17"/>
        <v>0</v>
      </c>
      <c r="L55" s="840">
        <f t="shared" si="17"/>
        <v>0</v>
      </c>
      <c r="M55" s="841">
        <f t="shared" si="17"/>
        <v>0</v>
      </c>
      <c r="N55" s="841">
        <f t="shared" si="17"/>
        <v>0</v>
      </c>
      <c r="O55" s="841">
        <f t="shared" si="17"/>
        <v>0</v>
      </c>
      <c r="P55" s="841">
        <f t="shared" ref="P55:U55" si="18">SUM(P42:P54)</f>
        <v>0</v>
      </c>
      <c r="Q55" s="841">
        <f t="shared" si="18"/>
        <v>0</v>
      </c>
      <c r="R55" s="841">
        <f t="shared" si="18"/>
        <v>0</v>
      </c>
      <c r="S55" s="841">
        <f t="shared" si="18"/>
        <v>0</v>
      </c>
      <c r="T55" s="841">
        <f t="shared" si="18"/>
        <v>0</v>
      </c>
      <c r="U55" s="841">
        <f t="shared" si="18"/>
        <v>0</v>
      </c>
      <c r="V55" s="841">
        <f t="shared" si="17"/>
        <v>0</v>
      </c>
      <c r="W55" s="841">
        <f t="shared" si="17"/>
        <v>0</v>
      </c>
      <c r="X55" s="337"/>
      <c r="Y55" s="338">
        <f t="shared" ref="Y55:AD55" si="19">SUM(Y42:Y54)</f>
        <v>0</v>
      </c>
      <c r="Z55" s="840">
        <f t="shared" si="19"/>
        <v>0</v>
      </c>
      <c r="AA55" s="840">
        <f t="shared" si="19"/>
        <v>0</v>
      </c>
      <c r="AB55" s="840">
        <f t="shared" si="19"/>
        <v>0</v>
      </c>
      <c r="AC55" s="840">
        <f t="shared" si="19"/>
        <v>0</v>
      </c>
      <c r="AD55" s="842">
        <f t="shared" si="19"/>
        <v>0</v>
      </c>
      <c r="AG55" s="875"/>
    </row>
    <row r="56" spans="2:33" ht="3.75" customHeight="1" x14ac:dyDescent="0.25">
      <c r="B56" s="332"/>
      <c r="C56" s="32"/>
      <c r="D56" s="32"/>
      <c r="E56" s="32"/>
      <c r="F56" s="32"/>
      <c r="G56" s="32"/>
      <c r="H56" s="32"/>
      <c r="I56" s="113"/>
      <c r="J56" s="1316"/>
      <c r="K56" s="1317"/>
      <c r="L56" s="342"/>
      <c r="M56" s="274"/>
      <c r="N56" s="274"/>
      <c r="O56" s="274"/>
      <c r="P56" s="1317"/>
      <c r="Q56" s="1317"/>
      <c r="R56" s="1317"/>
      <c r="S56" s="1317"/>
      <c r="T56" s="1317"/>
      <c r="U56" s="1317"/>
      <c r="V56" s="1317"/>
      <c r="W56" s="274"/>
      <c r="X56" s="343"/>
      <c r="Y56" s="274"/>
      <c r="Z56" s="342"/>
      <c r="AA56" s="342"/>
      <c r="AB56" s="342"/>
      <c r="AC56" s="342"/>
      <c r="AD56" s="274"/>
      <c r="AG56" s="875"/>
    </row>
    <row r="57" spans="2:33" ht="15.75" thickBot="1" x14ac:dyDescent="0.3">
      <c r="B57" s="332"/>
      <c r="C57" s="60" t="s">
        <v>172</v>
      </c>
      <c r="D57" s="60"/>
      <c r="E57" s="60"/>
      <c r="F57" s="60"/>
      <c r="G57" s="60"/>
      <c r="H57" s="35"/>
      <c r="I57" s="35"/>
      <c r="J57" s="1310"/>
      <c r="K57" s="1310"/>
      <c r="L57" s="1311"/>
      <c r="M57" s="1309"/>
      <c r="N57" s="1309"/>
      <c r="O57" s="1312"/>
      <c r="P57" s="1312"/>
      <c r="Q57" s="1312"/>
      <c r="R57" s="1312"/>
      <c r="S57" s="1312"/>
      <c r="T57" s="1312"/>
      <c r="U57" s="1312"/>
      <c r="V57" s="1312"/>
      <c r="W57" s="1312"/>
      <c r="X57" s="1313"/>
      <c r="Y57" s="1309"/>
      <c r="Z57" s="1312"/>
      <c r="AA57" s="1312"/>
      <c r="AB57" s="1312"/>
      <c r="AC57" s="1312"/>
      <c r="AD57" s="1312"/>
      <c r="AG57" s="875"/>
    </row>
    <row r="58" spans="2:33" x14ac:dyDescent="0.25">
      <c r="B58" s="332"/>
      <c r="C58" s="33"/>
      <c r="D58" s="121" t="s">
        <v>173</v>
      </c>
      <c r="E58" s="121"/>
      <c r="F58" s="121"/>
      <c r="G58" s="121"/>
      <c r="H58" s="121"/>
      <c r="I58" s="588" t="str">
        <f>IFERROR(J58/J$121," ")</f>
        <v xml:space="preserve"> </v>
      </c>
      <c r="J58" s="812"/>
      <c r="K58" s="602">
        <f>SUM(L58:W58)</f>
        <v>0</v>
      </c>
      <c r="L58" s="1507"/>
      <c r="M58" s="1508"/>
      <c r="N58" s="1508"/>
      <c r="O58" s="1508"/>
      <c r="P58" s="1508"/>
      <c r="Q58" s="603"/>
      <c r="R58" s="603"/>
      <c r="S58" s="603"/>
      <c r="T58" s="603"/>
      <c r="U58" s="603"/>
      <c r="V58" s="603"/>
      <c r="W58" s="603"/>
      <c r="X58" s="335"/>
      <c r="Y58" s="609">
        <f>SUM(Z58:AD58)</f>
        <v>0</v>
      </c>
      <c r="Z58" s="590"/>
      <c r="AA58" s="590"/>
      <c r="AB58" s="590"/>
      <c r="AC58" s="590"/>
      <c r="AD58" s="598"/>
      <c r="AF58" s="1408"/>
      <c r="AG58" s="875"/>
    </row>
    <row r="59" spans="2:33" x14ac:dyDescent="0.25">
      <c r="B59" s="332"/>
      <c r="C59" s="33"/>
      <c r="D59" s="32" t="s">
        <v>174</v>
      </c>
      <c r="E59" s="32"/>
      <c r="F59" s="32"/>
      <c r="G59" s="32"/>
      <c r="H59" s="32"/>
      <c r="I59" s="592" t="str">
        <f>IFERROR(J59/J$121," ")</f>
        <v xml:space="preserve"> </v>
      </c>
      <c r="J59" s="810"/>
      <c r="K59" s="604">
        <f>SUM(L59:W59)</f>
        <v>0</v>
      </c>
      <c r="L59" s="593"/>
      <c r="M59" s="605"/>
      <c r="N59" s="605"/>
      <c r="O59" s="605"/>
      <c r="P59" s="605"/>
      <c r="Q59" s="605"/>
      <c r="R59" s="605"/>
      <c r="S59" s="605"/>
      <c r="T59" s="605"/>
      <c r="U59" s="605"/>
      <c r="V59" s="605"/>
      <c r="W59" s="605"/>
      <c r="X59" s="1520"/>
      <c r="Y59" s="599">
        <f>SUM(Z59:AD59)</f>
        <v>0</v>
      </c>
      <c r="Z59" s="593"/>
      <c r="AA59" s="593"/>
      <c r="AB59" s="593"/>
      <c r="AC59" s="593"/>
      <c r="AD59" s="600"/>
      <c r="AF59" s="1409"/>
      <c r="AG59" s="875"/>
    </row>
    <row r="60" spans="2:33" ht="15.75" thickBot="1" x14ac:dyDescent="0.3">
      <c r="B60" s="332"/>
      <c r="C60" s="33"/>
      <c r="D60" s="37" t="s">
        <v>383</v>
      </c>
      <c r="E60" s="1950"/>
      <c r="F60" s="1951"/>
      <c r="G60" s="1952"/>
      <c r="H60" s="32"/>
      <c r="I60" s="595" t="str">
        <f>IFERROR(J60/J$121," ")</f>
        <v xml:space="preserve"> </v>
      </c>
      <c r="J60" s="811"/>
      <c r="K60" s="606">
        <f>SUM(L60:W60)</f>
        <v>0</v>
      </c>
      <c r="L60" s="607"/>
      <c r="M60" s="608"/>
      <c r="N60" s="608"/>
      <c r="O60" s="608"/>
      <c r="P60" s="608"/>
      <c r="Q60" s="608"/>
      <c r="R60" s="608"/>
      <c r="S60" s="608"/>
      <c r="T60" s="608"/>
      <c r="U60" s="608"/>
      <c r="V60" s="608"/>
      <c r="W60" s="608"/>
      <c r="X60" s="1521"/>
      <c r="Y60" s="610">
        <f>SUM(Z60:AD60)</f>
        <v>0</v>
      </c>
      <c r="Z60" s="607"/>
      <c r="AA60" s="607"/>
      <c r="AB60" s="607"/>
      <c r="AC60" s="607"/>
      <c r="AD60" s="611"/>
      <c r="AF60" s="1410"/>
      <c r="AG60" s="875"/>
    </row>
    <row r="61" spans="2:33" ht="15.75" thickBot="1" x14ac:dyDescent="0.3">
      <c r="B61" s="332"/>
      <c r="C61" s="33"/>
      <c r="D61" s="32"/>
      <c r="E61" s="32"/>
      <c r="F61" s="32"/>
      <c r="G61" s="36" t="s">
        <v>142</v>
      </c>
      <c r="H61" s="36"/>
      <c r="I61" s="272" t="str">
        <f>IFERROR(J61/J$121," ")</f>
        <v xml:space="preserve"> </v>
      </c>
      <c r="J61" s="25">
        <f t="shared" ref="J61:W61" si="20">SUM(J58:J60)</f>
        <v>0</v>
      </c>
      <c r="K61" s="18">
        <f t="shared" si="20"/>
        <v>0</v>
      </c>
      <c r="L61" s="840">
        <f t="shared" si="20"/>
        <v>0</v>
      </c>
      <c r="M61" s="841">
        <f t="shared" si="20"/>
        <v>0</v>
      </c>
      <c r="N61" s="841">
        <f t="shared" si="20"/>
        <v>0</v>
      </c>
      <c r="O61" s="841">
        <f t="shared" si="20"/>
        <v>0</v>
      </c>
      <c r="P61" s="841">
        <f t="shared" ref="P61:U61" si="21">SUM(P58:P60)</f>
        <v>0</v>
      </c>
      <c r="Q61" s="841">
        <f t="shared" si="21"/>
        <v>0</v>
      </c>
      <c r="R61" s="841">
        <f t="shared" si="21"/>
        <v>0</v>
      </c>
      <c r="S61" s="841">
        <f t="shared" si="21"/>
        <v>0</v>
      </c>
      <c r="T61" s="841">
        <f t="shared" si="21"/>
        <v>0</v>
      </c>
      <c r="U61" s="841">
        <f t="shared" si="21"/>
        <v>0</v>
      </c>
      <c r="V61" s="841">
        <f t="shared" si="20"/>
        <v>0</v>
      </c>
      <c r="W61" s="841">
        <f t="shared" si="20"/>
        <v>0</v>
      </c>
      <c r="X61" s="337"/>
      <c r="Y61" s="338">
        <f t="shared" ref="Y61:AD61" si="22">SUM(Y58:Y60)</f>
        <v>0</v>
      </c>
      <c r="Z61" s="840">
        <f t="shared" si="22"/>
        <v>0</v>
      </c>
      <c r="AA61" s="840">
        <f t="shared" si="22"/>
        <v>0</v>
      </c>
      <c r="AB61" s="840">
        <f t="shared" si="22"/>
        <v>0</v>
      </c>
      <c r="AC61" s="840">
        <f t="shared" si="22"/>
        <v>0</v>
      </c>
      <c r="AD61" s="842">
        <f t="shared" si="22"/>
        <v>0</v>
      </c>
      <c r="AG61" s="875"/>
    </row>
    <row r="62" spans="2:33" ht="3.75" customHeight="1" x14ac:dyDescent="0.25">
      <c r="B62" s="332"/>
      <c r="C62" s="32"/>
      <c r="D62" s="36"/>
      <c r="E62" s="36"/>
      <c r="F62" s="36"/>
      <c r="G62" s="36"/>
      <c r="H62" s="36"/>
      <c r="I62" s="113"/>
      <c r="J62" s="1311"/>
      <c r="K62" s="1309"/>
      <c r="L62" s="15"/>
      <c r="M62" s="15"/>
      <c r="N62" s="15"/>
      <c r="O62" s="15"/>
      <c r="P62" s="1309"/>
      <c r="Q62" s="1309"/>
      <c r="R62" s="1309"/>
      <c r="S62" s="1309"/>
      <c r="T62" s="1309"/>
      <c r="U62" s="1309"/>
      <c r="V62" s="1309"/>
      <c r="W62" s="15"/>
      <c r="X62" s="336"/>
      <c r="Y62" s="15"/>
      <c r="Z62" s="15"/>
      <c r="AA62" s="15"/>
      <c r="AB62" s="15"/>
      <c r="AC62" s="15"/>
      <c r="AD62" s="15"/>
      <c r="AG62" s="875"/>
    </row>
    <row r="63" spans="2:33" ht="15.75" thickBot="1" x14ac:dyDescent="0.3">
      <c r="B63" s="332"/>
      <c r="C63" s="60" t="s">
        <v>175</v>
      </c>
      <c r="D63" s="60"/>
      <c r="E63" s="60"/>
      <c r="F63" s="60"/>
      <c r="G63" s="60"/>
      <c r="H63" s="35"/>
      <c r="I63" s="35"/>
      <c r="J63" s="1310"/>
      <c r="K63" s="1310"/>
      <c r="L63" s="1311"/>
      <c r="M63" s="1309"/>
      <c r="N63" s="1309"/>
      <c r="O63" s="1312"/>
      <c r="P63" s="1312"/>
      <c r="Q63" s="1312"/>
      <c r="R63" s="1312"/>
      <c r="S63" s="1312"/>
      <c r="T63" s="1312"/>
      <c r="U63" s="1312"/>
      <c r="V63" s="1312"/>
      <c r="W63" s="1312"/>
      <c r="X63" s="1313"/>
      <c r="Y63" s="1309"/>
      <c r="Z63" s="1312"/>
      <c r="AA63" s="1312"/>
      <c r="AB63" s="1312"/>
      <c r="AC63" s="1312"/>
      <c r="AD63" s="1312"/>
      <c r="AG63" s="875"/>
    </row>
    <row r="64" spans="2:33" x14ac:dyDescent="0.25">
      <c r="B64" s="332"/>
      <c r="C64" s="33"/>
      <c r="D64" s="121" t="s">
        <v>176</v>
      </c>
      <c r="E64" s="121"/>
      <c r="F64" s="121"/>
      <c r="G64" s="121"/>
      <c r="H64" s="121"/>
      <c r="I64" s="588" t="str">
        <f t="shared" ref="I64:I70" si="23">IFERROR(J64/J$121," ")</f>
        <v xml:space="preserve"> </v>
      </c>
      <c r="J64" s="812"/>
      <c r="K64" s="602">
        <f t="shared" ref="K64:K69" si="24">SUM(L64:W64)</f>
        <v>0</v>
      </c>
      <c r="L64" s="1507"/>
      <c r="M64" s="1508"/>
      <c r="N64" s="1508"/>
      <c r="O64" s="1508"/>
      <c r="P64" s="1508"/>
      <c r="Q64" s="603"/>
      <c r="R64" s="603"/>
      <c r="S64" s="603"/>
      <c r="T64" s="603"/>
      <c r="U64" s="603"/>
      <c r="V64" s="603"/>
      <c r="W64" s="603"/>
      <c r="X64" s="335"/>
      <c r="Y64" s="609">
        <f t="shared" ref="Y64:Y69" si="25">SUM(Z64:AD64)</f>
        <v>0</v>
      </c>
      <c r="Z64" s="590"/>
      <c r="AA64" s="590"/>
      <c r="AB64" s="590"/>
      <c r="AC64" s="590"/>
      <c r="AD64" s="598"/>
      <c r="AF64" s="1408"/>
      <c r="AG64" s="875"/>
    </row>
    <row r="65" spans="2:33" x14ac:dyDescent="0.25">
      <c r="B65" s="332"/>
      <c r="C65" s="33"/>
      <c r="D65" s="32" t="s">
        <v>177</v>
      </c>
      <c r="E65" s="32"/>
      <c r="F65" s="32"/>
      <c r="G65" s="32"/>
      <c r="H65" s="32"/>
      <c r="I65" s="592" t="str">
        <f t="shared" si="23"/>
        <v xml:space="preserve"> </v>
      </c>
      <c r="J65" s="810"/>
      <c r="K65" s="604">
        <f t="shared" si="24"/>
        <v>0</v>
      </c>
      <c r="L65" s="593"/>
      <c r="M65" s="605"/>
      <c r="N65" s="605"/>
      <c r="O65" s="605"/>
      <c r="P65" s="605"/>
      <c r="Q65" s="605"/>
      <c r="R65" s="605"/>
      <c r="S65" s="605"/>
      <c r="T65" s="605"/>
      <c r="U65" s="605"/>
      <c r="V65" s="605"/>
      <c r="W65" s="605"/>
      <c r="X65" s="336"/>
      <c r="Y65" s="599">
        <f t="shared" si="25"/>
        <v>0</v>
      </c>
      <c r="Z65" s="593"/>
      <c r="AA65" s="593"/>
      <c r="AB65" s="593"/>
      <c r="AC65" s="593"/>
      <c r="AD65" s="600"/>
      <c r="AF65" s="1409"/>
      <c r="AG65" s="875"/>
    </row>
    <row r="66" spans="2:33" x14ac:dyDescent="0.25">
      <c r="B66" s="332"/>
      <c r="C66" s="33"/>
      <c r="D66" s="32" t="s">
        <v>178</v>
      </c>
      <c r="E66" s="32"/>
      <c r="F66" s="32"/>
      <c r="G66" s="32"/>
      <c r="H66" s="32"/>
      <c r="I66" s="592" t="str">
        <f t="shared" si="23"/>
        <v xml:space="preserve"> </v>
      </c>
      <c r="J66" s="810"/>
      <c r="K66" s="604">
        <f t="shared" si="24"/>
        <v>0</v>
      </c>
      <c r="L66" s="593"/>
      <c r="M66" s="605"/>
      <c r="N66" s="605"/>
      <c r="O66" s="605"/>
      <c r="P66" s="605"/>
      <c r="Q66" s="605"/>
      <c r="R66" s="605"/>
      <c r="S66" s="605"/>
      <c r="T66" s="605"/>
      <c r="U66" s="605"/>
      <c r="V66" s="605"/>
      <c r="W66" s="605"/>
      <c r="X66" s="336"/>
      <c r="Y66" s="599">
        <f t="shared" si="25"/>
        <v>0</v>
      </c>
      <c r="Z66" s="593"/>
      <c r="AA66" s="593"/>
      <c r="AB66" s="593"/>
      <c r="AC66" s="593"/>
      <c r="AD66" s="600"/>
      <c r="AF66" s="1409"/>
      <c r="AG66" s="875"/>
    </row>
    <row r="67" spans="2:33" x14ac:dyDescent="0.25">
      <c r="B67" s="332"/>
      <c r="C67" s="33"/>
      <c r="D67" s="32" t="s">
        <v>179</v>
      </c>
      <c r="E67" s="32"/>
      <c r="F67" s="32"/>
      <c r="G67" s="32"/>
      <c r="H67" s="32"/>
      <c r="I67" s="592" t="str">
        <f t="shared" si="23"/>
        <v xml:space="preserve"> </v>
      </c>
      <c r="J67" s="810"/>
      <c r="K67" s="604">
        <f t="shared" si="24"/>
        <v>0</v>
      </c>
      <c r="L67" s="593"/>
      <c r="M67" s="605"/>
      <c r="N67" s="605"/>
      <c r="O67" s="605"/>
      <c r="P67" s="605"/>
      <c r="Q67" s="605"/>
      <c r="R67" s="605"/>
      <c r="S67" s="605"/>
      <c r="T67" s="605"/>
      <c r="U67" s="605"/>
      <c r="V67" s="605"/>
      <c r="W67" s="605"/>
      <c r="X67" s="336"/>
      <c r="Y67" s="599">
        <f t="shared" si="25"/>
        <v>0</v>
      </c>
      <c r="Z67" s="593"/>
      <c r="AA67" s="593"/>
      <c r="AB67" s="593"/>
      <c r="AC67" s="593"/>
      <c r="AD67" s="600"/>
      <c r="AF67" s="1409"/>
      <c r="AG67" s="875"/>
    </row>
    <row r="68" spans="2:33" x14ac:dyDescent="0.25">
      <c r="B68" s="332"/>
      <c r="C68" s="33"/>
      <c r="D68" s="32" t="s">
        <v>180</v>
      </c>
      <c r="E68" s="32"/>
      <c r="F68" s="32"/>
      <c r="G68" s="32"/>
      <c r="H68" s="32"/>
      <c r="I68" s="592" t="str">
        <f t="shared" si="23"/>
        <v xml:space="preserve"> </v>
      </c>
      <c r="J68" s="810"/>
      <c r="K68" s="604">
        <f>SUM(L68:W68)</f>
        <v>0</v>
      </c>
      <c r="L68" s="593"/>
      <c r="M68" s="605"/>
      <c r="N68" s="605"/>
      <c r="O68" s="605"/>
      <c r="P68" s="605"/>
      <c r="Q68" s="605"/>
      <c r="R68" s="605"/>
      <c r="S68" s="605"/>
      <c r="T68" s="605"/>
      <c r="U68" s="605"/>
      <c r="V68" s="605"/>
      <c r="W68" s="605"/>
      <c r="X68" s="1520"/>
      <c r="Y68" s="599">
        <f t="shared" si="25"/>
        <v>0</v>
      </c>
      <c r="Z68" s="593"/>
      <c r="AA68" s="593"/>
      <c r="AB68" s="593"/>
      <c r="AC68" s="593"/>
      <c r="AD68" s="600"/>
      <c r="AF68" s="1409"/>
      <c r="AG68" s="875"/>
    </row>
    <row r="69" spans="2:33" ht="15.75" thickBot="1" x14ac:dyDescent="0.3">
      <c r="B69" s="332"/>
      <c r="C69" s="33"/>
      <c r="D69" s="37" t="s">
        <v>383</v>
      </c>
      <c r="E69" s="1950"/>
      <c r="F69" s="1951"/>
      <c r="G69" s="1952"/>
      <c r="H69" s="32"/>
      <c r="I69" s="595" t="str">
        <f t="shared" si="23"/>
        <v xml:space="preserve"> </v>
      </c>
      <c r="J69" s="811"/>
      <c r="K69" s="616">
        <f t="shared" si="24"/>
        <v>0</v>
      </c>
      <c r="L69" s="607"/>
      <c r="M69" s="608"/>
      <c r="N69" s="608"/>
      <c r="O69" s="608"/>
      <c r="P69" s="608"/>
      <c r="Q69" s="608"/>
      <c r="R69" s="608"/>
      <c r="S69" s="608"/>
      <c r="T69" s="608"/>
      <c r="U69" s="608"/>
      <c r="V69" s="608"/>
      <c r="W69" s="608"/>
      <c r="X69" s="1521"/>
      <c r="Y69" s="610">
        <f t="shared" si="25"/>
        <v>0</v>
      </c>
      <c r="Z69" s="607"/>
      <c r="AA69" s="607"/>
      <c r="AB69" s="607"/>
      <c r="AC69" s="607"/>
      <c r="AD69" s="611"/>
      <c r="AF69" s="1410"/>
      <c r="AG69" s="875"/>
    </row>
    <row r="70" spans="2:33" ht="15.75" thickBot="1" x14ac:dyDescent="0.3">
      <c r="B70" s="332"/>
      <c r="C70" s="33"/>
      <c r="D70" s="32"/>
      <c r="E70" s="32"/>
      <c r="F70" s="32"/>
      <c r="G70" s="36" t="s">
        <v>142</v>
      </c>
      <c r="H70" s="36"/>
      <c r="I70" s="272" t="str">
        <f t="shared" si="23"/>
        <v xml:space="preserve"> </v>
      </c>
      <c r="J70" s="25">
        <f t="shared" ref="J70:W70" si="26">SUM(J64:J69)</f>
        <v>0</v>
      </c>
      <c r="K70" s="18">
        <f t="shared" si="26"/>
        <v>0</v>
      </c>
      <c r="L70" s="840">
        <f t="shared" si="26"/>
        <v>0</v>
      </c>
      <c r="M70" s="841">
        <f t="shared" si="26"/>
        <v>0</v>
      </c>
      <c r="N70" s="841">
        <f t="shared" si="26"/>
        <v>0</v>
      </c>
      <c r="O70" s="841">
        <f t="shared" si="26"/>
        <v>0</v>
      </c>
      <c r="P70" s="841">
        <f t="shared" ref="P70:U70" si="27">SUM(P64:P69)</f>
        <v>0</v>
      </c>
      <c r="Q70" s="841">
        <f t="shared" si="27"/>
        <v>0</v>
      </c>
      <c r="R70" s="841">
        <f t="shared" si="27"/>
        <v>0</v>
      </c>
      <c r="S70" s="841">
        <f t="shared" si="27"/>
        <v>0</v>
      </c>
      <c r="T70" s="841">
        <f t="shared" si="27"/>
        <v>0</v>
      </c>
      <c r="U70" s="841">
        <f t="shared" si="27"/>
        <v>0</v>
      </c>
      <c r="V70" s="841">
        <f t="shared" si="26"/>
        <v>0</v>
      </c>
      <c r="W70" s="841">
        <f t="shared" si="26"/>
        <v>0</v>
      </c>
      <c r="X70" s="337"/>
      <c r="Y70" s="338">
        <f t="shared" ref="Y70:AD70" si="28">SUM(Y64:Y69)</f>
        <v>0</v>
      </c>
      <c r="Z70" s="840">
        <f t="shared" si="28"/>
        <v>0</v>
      </c>
      <c r="AA70" s="840">
        <f t="shared" si="28"/>
        <v>0</v>
      </c>
      <c r="AB70" s="840">
        <f t="shared" si="28"/>
        <v>0</v>
      </c>
      <c r="AC70" s="840">
        <f t="shared" si="28"/>
        <v>0</v>
      </c>
      <c r="AD70" s="842">
        <f t="shared" si="28"/>
        <v>0</v>
      </c>
      <c r="AG70" s="875"/>
    </row>
    <row r="71" spans="2:33" ht="9" customHeight="1" thickBot="1" x14ac:dyDescent="0.3">
      <c r="B71" s="339"/>
      <c r="C71" s="20"/>
      <c r="D71" s="23"/>
      <c r="E71" s="23"/>
      <c r="F71" s="23"/>
      <c r="G71" s="23"/>
      <c r="H71" s="23"/>
      <c r="I71" s="303"/>
      <c r="J71" s="1314"/>
      <c r="K71" s="1315"/>
      <c r="L71" s="21"/>
      <c r="M71" s="21"/>
      <c r="N71" s="21"/>
      <c r="O71" s="21"/>
      <c r="P71" s="1315"/>
      <c r="Q71" s="1315"/>
      <c r="R71" s="1315"/>
      <c r="S71" s="1315"/>
      <c r="T71" s="1315"/>
      <c r="U71" s="1315"/>
      <c r="V71" s="1315"/>
      <c r="W71" s="21"/>
      <c r="X71" s="341"/>
      <c r="Y71" s="21"/>
      <c r="Z71" s="21"/>
      <c r="AA71" s="21"/>
      <c r="AB71" s="21"/>
      <c r="AC71" s="21"/>
      <c r="AD71" s="24"/>
      <c r="AE71" s="24"/>
      <c r="AF71" s="24"/>
      <c r="AG71" s="1424"/>
    </row>
    <row r="72" spans="2:33" ht="15.75" thickBot="1" x14ac:dyDescent="0.3">
      <c r="B72" s="332"/>
      <c r="C72" s="60" t="s">
        <v>181</v>
      </c>
      <c r="D72" s="60"/>
      <c r="E72" s="60"/>
      <c r="F72" s="60"/>
      <c r="G72" s="60"/>
      <c r="H72" s="35"/>
      <c r="I72" s="35"/>
      <c r="J72" s="1310"/>
      <c r="K72" s="1310"/>
      <c r="L72" s="15"/>
      <c r="M72" s="15"/>
      <c r="N72" s="15"/>
      <c r="O72" s="15"/>
      <c r="P72" s="1309"/>
      <c r="Q72" s="1309"/>
      <c r="R72" s="1309"/>
      <c r="S72" s="1309"/>
      <c r="T72" s="1309"/>
      <c r="U72" s="1309"/>
      <c r="V72" s="1309"/>
      <c r="W72" s="15"/>
      <c r="X72" s="336"/>
      <c r="Y72" s="15"/>
      <c r="Z72" s="15"/>
      <c r="AA72" s="15"/>
      <c r="AB72" s="15"/>
      <c r="AC72" s="15"/>
      <c r="AD72" s="15"/>
      <c r="AE72" s="15"/>
      <c r="AF72" s="15"/>
      <c r="AG72" s="1425"/>
    </row>
    <row r="73" spans="2:33" x14ac:dyDescent="0.25">
      <c r="B73" s="332"/>
      <c r="C73" s="33"/>
      <c r="D73" s="121" t="s">
        <v>182</v>
      </c>
      <c r="E73" s="121"/>
      <c r="F73" s="121"/>
      <c r="G73" s="121"/>
      <c r="H73" s="121"/>
      <c r="I73" s="588" t="str">
        <f t="shared" ref="I73:I81" si="29">IFERROR(J73/J$121," ")</f>
        <v xml:space="preserve"> </v>
      </c>
      <c r="J73" s="812"/>
      <c r="K73" s="602">
        <f t="shared" ref="K73:K80" si="30">SUM(L73:W73)</f>
        <v>0</v>
      </c>
      <c r="L73" s="1507"/>
      <c r="M73" s="1508"/>
      <c r="N73" s="1508"/>
      <c r="O73" s="1508"/>
      <c r="P73" s="1508"/>
      <c r="Q73" s="603"/>
      <c r="R73" s="603"/>
      <c r="S73" s="603"/>
      <c r="T73" s="603"/>
      <c r="U73" s="603"/>
      <c r="V73" s="603"/>
      <c r="W73" s="1509"/>
      <c r="X73" s="335"/>
      <c r="Y73" s="609">
        <f t="shared" ref="Y73:Y80" si="31">SUM(Z73:AD73)</f>
        <v>0</v>
      </c>
      <c r="Z73" s="590"/>
      <c r="AA73" s="590"/>
      <c r="AB73" s="590"/>
      <c r="AC73" s="590"/>
      <c r="AD73" s="598"/>
      <c r="AF73" s="1408"/>
      <c r="AG73" s="875"/>
    </row>
    <row r="74" spans="2:33" x14ac:dyDescent="0.25">
      <c r="B74" s="332"/>
      <c r="C74" s="33"/>
      <c r="D74" s="32" t="s">
        <v>183</v>
      </c>
      <c r="E74" s="32"/>
      <c r="F74" s="32"/>
      <c r="G74" s="32"/>
      <c r="H74" s="32"/>
      <c r="I74" s="592" t="str">
        <f t="shared" si="29"/>
        <v xml:space="preserve"> </v>
      </c>
      <c r="J74" s="810"/>
      <c r="K74" s="604">
        <f t="shared" si="30"/>
        <v>0</v>
      </c>
      <c r="L74" s="593"/>
      <c r="M74" s="605"/>
      <c r="N74" s="605"/>
      <c r="O74" s="605"/>
      <c r="P74" s="605"/>
      <c r="Q74" s="605"/>
      <c r="R74" s="605"/>
      <c r="S74" s="605"/>
      <c r="T74" s="605"/>
      <c r="U74" s="605"/>
      <c r="V74" s="605"/>
      <c r="W74" s="605"/>
      <c r="X74" s="336"/>
      <c r="Y74" s="599">
        <f t="shared" si="31"/>
        <v>0</v>
      </c>
      <c r="Z74" s="593"/>
      <c r="AA74" s="593"/>
      <c r="AB74" s="593"/>
      <c r="AC74" s="593"/>
      <c r="AD74" s="600"/>
      <c r="AF74" s="1409"/>
      <c r="AG74" s="875"/>
    </row>
    <row r="75" spans="2:33" x14ac:dyDescent="0.25">
      <c r="B75" s="332"/>
      <c r="C75" s="33"/>
      <c r="D75" s="32" t="s">
        <v>184</v>
      </c>
      <c r="E75" s="32"/>
      <c r="F75" s="32"/>
      <c r="G75" s="32"/>
      <c r="H75" s="32"/>
      <c r="I75" s="592" t="str">
        <f t="shared" si="29"/>
        <v xml:space="preserve"> </v>
      </c>
      <c r="J75" s="810"/>
      <c r="K75" s="604">
        <f t="shared" si="30"/>
        <v>0</v>
      </c>
      <c r="L75" s="593"/>
      <c r="M75" s="605"/>
      <c r="N75" s="605"/>
      <c r="O75" s="605"/>
      <c r="P75" s="605"/>
      <c r="Q75" s="605"/>
      <c r="R75" s="605"/>
      <c r="S75" s="605"/>
      <c r="T75" s="605"/>
      <c r="U75" s="605"/>
      <c r="V75" s="605"/>
      <c r="W75" s="605"/>
      <c r="X75" s="336"/>
      <c r="Y75" s="599">
        <f t="shared" si="31"/>
        <v>0</v>
      </c>
      <c r="Z75" s="593"/>
      <c r="AA75" s="593"/>
      <c r="AB75" s="593"/>
      <c r="AC75" s="593"/>
      <c r="AD75" s="600"/>
      <c r="AF75" s="1409"/>
      <c r="AG75" s="875"/>
    </row>
    <row r="76" spans="2:33" x14ac:dyDescent="0.25">
      <c r="B76" s="332"/>
      <c r="C76" s="33"/>
      <c r="D76" s="37" t="s">
        <v>185</v>
      </c>
      <c r="E76" s="37"/>
      <c r="F76" s="37"/>
      <c r="G76" s="37"/>
      <c r="H76" s="37"/>
      <c r="I76" s="592" t="str">
        <f t="shared" si="29"/>
        <v xml:space="preserve"> </v>
      </c>
      <c r="J76" s="810"/>
      <c r="K76" s="604">
        <f t="shared" si="30"/>
        <v>0</v>
      </c>
      <c r="L76" s="593"/>
      <c r="M76" s="605"/>
      <c r="N76" s="605"/>
      <c r="O76" s="605"/>
      <c r="P76" s="605"/>
      <c r="Q76" s="605"/>
      <c r="R76" s="605"/>
      <c r="S76" s="605"/>
      <c r="T76" s="605"/>
      <c r="U76" s="605"/>
      <c r="V76" s="605"/>
      <c r="W76" s="605"/>
      <c r="X76" s="336"/>
      <c r="Y76" s="599">
        <f t="shared" si="31"/>
        <v>0</v>
      </c>
      <c r="Z76" s="593"/>
      <c r="AA76" s="593"/>
      <c r="AB76" s="593"/>
      <c r="AC76" s="593"/>
      <c r="AD76" s="600"/>
      <c r="AF76" s="1409"/>
      <c r="AG76" s="875"/>
    </row>
    <row r="77" spans="2:33" x14ac:dyDescent="0.25">
      <c r="B77" s="332"/>
      <c r="C77" s="33"/>
      <c r="D77" s="37" t="s">
        <v>186</v>
      </c>
      <c r="E77" s="37"/>
      <c r="F77" s="37"/>
      <c r="G77" s="37"/>
      <c r="H77" s="37"/>
      <c r="I77" s="592" t="str">
        <f t="shared" si="29"/>
        <v xml:space="preserve"> </v>
      </c>
      <c r="J77" s="810"/>
      <c r="K77" s="604">
        <f t="shared" si="30"/>
        <v>0</v>
      </c>
      <c r="L77" s="593"/>
      <c r="M77" s="605"/>
      <c r="N77" s="605"/>
      <c r="O77" s="605"/>
      <c r="P77" s="605"/>
      <c r="Q77" s="605"/>
      <c r="R77" s="605"/>
      <c r="S77" s="605"/>
      <c r="T77" s="605"/>
      <c r="U77" s="605"/>
      <c r="V77" s="605"/>
      <c r="W77" s="605"/>
      <c r="X77" s="336"/>
      <c r="Y77" s="599">
        <f t="shared" si="31"/>
        <v>0</v>
      </c>
      <c r="Z77" s="593"/>
      <c r="AA77" s="593"/>
      <c r="AB77" s="593"/>
      <c r="AC77" s="593"/>
      <c r="AD77" s="600"/>
      <c r="AF77" s="1409"/>
      <c r="AG77" s="875"/>
    </row>
    <row r="78" spans="2:33" x14ac:dyDescent="0.25">
      <c r="B78" s="332"/>
      <c r="C78" s="33"/>
      <c r="D78" s="37" t="s">
        <v>187</v>
      </c>
      <c r="E78" s="37"/>
      <c r="F78" s="37"/>
      <c r="G78" s="37"/>
      <c r="H78" s="37"/>
      <c r="I78" s="592" t="str">
        <f t="shared" si="29"/>
        <v xml:space="preserve"> </v>
      </c>
      <c r="J78" s="810"/>
      <c r="K78" s="604">
        <f t="shared" si="30"/>
        <v>0</v>
      </c>
      <c r="L78" s="593"/>
      <c r="M78" s="605"/>
      <c r="N78" s="605"/>
      <c r="O78" s="605"/>
      <c r="P78" s="605"/>
      <c r="Q78" s="605"/>
      <c r="R78" s="605"/>
      <c r="S78" s="605"/>
      <c r="T78" s="605"/>
      <c r="U78" s="605"/>
      <c r="V78" s="605"/>
      <c r="W78" s="605"/>
      <c r="X78" s="336"/>
      <c r="Y78" s="599">
        <f t="shared" si="31"/>
        <v>0</v>
      </c>
      <c r="Z78" s="593"/>
      <c r="AA78" s="593"/>
      <c r="AB78" s="593"/>
      <c r="AC78" s="593"/>
      <c r="AD78" s="600"/>
      <c r="AF78" s="1409"/>
      <c r="AG78" s="875"/>
    </row>
    <row r="79" spans="2:33" x14ac:dyDescent="0.25">
      <c r="B79" s="332"/>
      <c r="C79" s="33"/>
      <c r="D79" s="37" t="s">
        <v>188</v>
      </c>
      <c r="E79" s="37"/>
      <c r="F79" s="37"/>
      <c r="G79" s="37"/>
      <c r="H79" s="37"/>
      <c r="I79" s="592" t="str">
        <f t="shared" si="29"/>
        <v xml:space="preserve"> </v>
      </c>
      <c r="J79" s="810"/>
      <c r="K79" s="604">
        <f t="shared" si="30"/>
        <v>0</v>
      </c>
      <c r="L79" s="593"/>
      <c r="M79" s="605"/>
      <c r="N79" s="605"/>
      <c r="O79" s="605"/>
      <c r="P79" s="605"/>
      <c r="Q79" s="605"/>
      <c r="R79" s="605"/>
      <c r="S79" s="605"/>
      <c r="T79" s="605"/>
      <c r="U79" s="605"/>
      <c r="V79" s="605"/>
      <c r="W79" s="605"/>
      <c r="X79" s="336"/>
      <c r="Y79" s="599">
        <f t="shared" si="31"/>
        <v>0</v>
      </c>
      <c r="Z79" s="593"/>
      <c r="AA79" s="593"/>
      <c r="AB79" s="593"/>
      <c r="AC79" s="593"/>
      <c r="AD79" s="600"/>
      <c r="AF79" s="1409"/>
      <c r="AG79" s="875"/>
    </row>
    <row r="80" spans="2:33" ht="15.75" thickBot="1" x14ac:dyDescent="0.3">
      <c r="B80" s="332"/>
      <c r="C80" s="33"/>
      <c r="D80" s="37" t="s">
        <v>383</v>
      </c>
      <c r="E80" s="1950"/>
      <c r="F80" s="1951"/>
      <c r="G80" s="1952"/>
      <c r="H80" s="37"/>
      <c r="I80" s="595" t="str">
        <f t="shared" si="29"/>
        <v xml:space="preserve"> </v>
      </c>
      <c r="J80" s="811"/>
      <c r="K80" s="616">
        <f t="shared" si="30"/>
        <v>0</v>
      </c>
      <c r="L80" s="607"/>
      <c r="M80" s="608"/>
      <c r="N80" s="608"/>
      <c r="O80" s="608"/>
      <c r="P80" s="608"/>
      <c r="Q80" s="608"/>
      <c r="R80" s="608"/>
      <c r="S80" s="608"/>
      <c r="T80" s="608"/>
      <c r="U80" s="608"/>
      <c r="V80" s="608"/>
      <c r="W80" s="608"/>
      <c r="X80" s="336"/>
      <c r="Y80" s="610">
        <f t="shared" si="31"/>
        <v>0</v>
      </c>
      <c r="Z80" s="607"/>
      <c r="AA80" s="607"/>
      <c r="AB80" s="607"/>
      <c r="AC80" s="607"/>
      <c r="AD80" s="611"/>
      <c r="AF80" s="1410"/>
      <c r="AG80" s="875"/>
    </row>
    <row r="81" spans="2:36" ht="15.75" thickBot="1" x14ac:dyDescent="0.3">
      <c r="B81" s="332"/>
      <c r="C81" s="33"/>
      <c r="D81" s="32"/>
      <c r="E81" s="32"/>
      <c r="F81" s="32"/>
      <c r="G81" s="36" t="s">
        <v>142</v>
      </c>
      <c r="H81" s="36"/>
      <c r="I81" s="272" t="str">
        <f t="shared" si="29"/>
        <v xml:space="preserve"> </v>
      </c>
      <c r="J81" s="25">
        <f t="shared" ref="J81:W81" si="32">SUM(J73:J80)</f>
        <v>0</v>
      </c>
      <c r="K81" s="18">
        <f t="shared" si="32"/>
        <v>0</v>
      </c>
      <c r="L81" s="840">
        <f t="shared" si="32"/>
        <v>0</v>
      </c>
      <c r="M81" s="841">
        <f t="shared" si="32"/>
        <v>0</v>
      </c>
      <c r="N81" s="841">
        <f t="shared" si="32"/>
        <v>0</v>
      </c>
      <c r="O81" s="841">
        <f t="shared" si="32"/>
        <v>0</v>
      </c>
      <c r="P81" s="841">
        <f t="shared" ref="P81:U81" si="33">SUM(P73:P80)</f>
        <v>0</v>
      </c>
      <c r="Q81" s="841">
        <f t="shared" si="33"/>
        <v>0</v>
      </c>
      <c r="R81" s="841">
        <f t="shared" si="33"/>
        <v>0</v>
      </c>
      <c r="S81" s="841">
        <f t="shared" si="33"/>
        <v>0</v>
      </c>
      <c r="T81" s="841">
        <f t="shared" si="33"/>
        <v>0</v>
      </c>
      <c r="U81" s="841">
        <f t="shared" si="33"/>
        <v>0</v>
      </c>
      <c r="V81" s="841">
        <f t="shared" si="32"/>
        <v>0</v>
      </c>
      <c r="W81" s="841">
        <f t="shared" si="32"/>
        <v>0</v>
      </c>
      <c r="X81" s="337"/>
      <c r="Y81" s="338">
        <f t="shared" ref="Y81:AD81" si="34">SUM(Y73:Y80)</f>
        <v>0</v>
      </c>
      <c r="Z81" s="840">
        <f t="shared" si="34"/>
        <v>0</v>
      </c>
      <c r="AA81" s="840">
        <f t="shared" si="34"/>
        <v>0</v>
      </c>
      <c r="AB81" s="840">
        <f t="shared" si="34"/>
        <v>0</v>
      </c>
      <c r="AC81" s="840">
        <f t="shared" si="34"/>
        <v>0</v>
      </c>
      <c r="AD81" s="842">
        <f t="shared" si="34"/>
        <v>0</v>
      </c>
      <c r="AG81" s="875"/>
    </row>
    <row r="82" spans="2:36" ht="3.75" customHeight="1" x14ac:dyDescent="0.25">
      <c r="B82" s="332"/>
      <c r="C82" s="32"/>
      <c r="D82" s="32"/>
      <c r="E82" s="32"/>
      <c r="F82" s="32"/>
      <c r="G82" s="32"/>
      <c r="H82" s="32"/>
      <c r="I82" s="113"/>
      <c r="J82" s="1308"/>
      <c r="K82" s="1309"/>
      <c r="L82" s="15"/>
      <c r="M82" s="15"/>
      <c r="N82" s="15"/>
      <c r="O82" s="15"/>
      <c r="P82" s="1309"/>
      <c r="Q82" s="1309"/>
      <c r="R82" s="1309"/>
      <c r="S82" s="1309"/>
      <c r="T82" s="1309"/>
      <c r="U82" s="1309"/>
      <c r="V82" s="1309"/>
      <c r="W82" s="15"/>
      <c r="X82" s="336"/>
      <c r="Y82" s="15"/>
      <c r="Z82" s="15"/>
      <c r="AA82" s="15"/>
      <c r="AB82" s="15"/>
      <c r="AC82" s="15"/>
      <c r="AD82" s="15"/>
      <c r="AG82" s="875"/>
    </row>
    <row r="83" spans="2:36" ht="15.75" thickBot="1" x14ac:dyDescent="0.3">
      <c r="B83" s="332"/>
      <c r="C83" s="60" t="s">
        <v>189</v>
      </c>
      <c r="D83" s="60"/>
      <c r="E83" s="60"/>
      <c r="F83" s="60"/>
      <c r="G83" s="60"/>
      <c r="H83" s="35"/>
      <c r="I83" s="35"/>
      <c r="J83" s="1310"/>
      <c r="K83" s="1310"/>
      <c r="L83" s="66"/>
      <c r="M83" s="17"/>
      <c r="N83" s="17"/>
      <c r="O83" s="17"/>
      <c r="P83" s="1309"/>
      <c r="Q83" s="1309"/>
      <c r="R83" s="1309"/>
      <c r="S83" s="1309"/>
      <c r="T83" s="1309"/>
      <c r="U83" s="1309"/>
      <c r="V83" s="1309"/>
      <c r="W83" s="17"/>
      <c r="X83" s="336"/>
      <c r="Y83" s="17"/>
      <c r="Z83" s="17"/>
      <c r="AA83" s="17"/>
      <c r="AB83" s="17"/>
      <c r="AC83" s="17"/>
      <c r="AD83" s="17"/>
      <c r="AG83" s="875"/>
    </row>
    <row r="84" spans="2:36" x14ac:dyDescent="0.25">
      <c r="B84" s="332"/>
      <c r="C84" s="33"/>
      <c r="D84" s="122" t="s">
        <v>190</v>
      </c>
      <c r="E84" s="122"/>
      <c r="F84" s="122"/>
      <c r="G84" s="122"/>
      <c r="H84" s="122"/>
      <c r="I84" s="588" t="str">
        <f>IFERROR(J84/J$121," ")</f>
        <v xml:space="preserve"> </v>
      </c>
      <c r="J84" s="812"/>
      <c r="K84" s="602">
        <f>SUM(L84:W84)</f>
        <v>0</v>
      </c>
      <c r="L84" s="1510"/>
      <c r="M84" s="1511"/>
      <c r="N84" s="1511"/>
      <c r="O84" s="1511"/>
      <c r="P84" s="1511"/>
      <c r="Q84" s="603"/>
      <c r="R84" s="603"/>
      <c r="S84" s="603"/>
      <c r="T84" s="603"/>
      <c r="U84" s="603"/>
      <c r="V84" s="603"/>
      <c r="W84" s="603"/>
      <c r="X84" s="335"/>
      <c r="Y84" s="609">
        <f>SUM(Z84:AD84)</f>
        <v>0</v>
      </c>
      <c r="Z84" s="590"/>
      <c r="AA84" s="590"/>
      <c r="AB84" s="590"/>
      <c r="AC84" s="590"/>
      <c r="AD84" s="598"/>
      <c r="AF84" s="1408"/>
      <c r="AG84" s="875"/>
    </row>
    <row r="85" spans="2:36" x14ac:dyDescent="0.25">
      <c r="B85" s="332"/>
      <c r="C85" s="33"/>
      <c r="D85" s="37" t="s">
        <v>191</v>
      </c>
      <c r="E85" s="37"/>
      <c r="F85" s="37"/>
      <c r="G85" s="37"/>
      <c r="H85" s="37"/>
      <c r="I85" s="592" t="str">
        <f>IFERROR(J85/J$121," ")</f>
        <v xml:space="preserve"> </v>
      </c>
      <c r="J85" s="810"/>
      <c r="K85" s="604">
        <f>SUM(L85:W85)</f>
        <v>0</v>
      </c>
      <c r="L85" s="593"/>
      <c r="M85" s="605"/>
      <c r="N85" s="605"/>
      <c r="O85" s="605"/>
      <c r="P85" s="605"/>
      <c r="Q85" s="605"/>
      <c r="R85" s="605"/>
      <c r="S85" s="605"/>
      <c r="T85" s="605"/>
      <c r="U85" s="605"/>
      <c r="V85" s="605"/>
      <c r="W85" s="605"/>
      <c r="X85" s="336"/>
      <c r="Y85" s="599">
        <f>SUM(Z85:AD85)</f>
        <v>0</v>
      </c>
      <c r="Z85" s="593"/>
      <c r="AA85" s="593"/>
      <c r="AB85" s="593"/>
      <c r="AC85" s="593"/>
      <c r="AD85" s="600"/>
      <c r="AF85" s="1409"/>
      <c r="AG85" s="875"/>
    </row>
    <row r="86" spans="2:36" ht="15.75" thickBot="1" x14ac:dyDescent="0.3">
      <c r="B86" s="332"/>
      <c r="C86" s="33"/>
      <c r="D86" s="37" t="s">
        <v>383</v>
      </c>
      <c r="E86" s="1950"/>
      <c r="F86" s="1951"/>
      <c r="G86" s="1952"/>
      <c r="H86" s="37"/>
      <c r="I86" s="595" t="str">
        <f>IFERROR(J86/J$121," ")</f>
        <v xml:space="preserve"> </v>
      </c>
      <c r="J86" s="811"/>
      <c r="K86" s="616">
        <f>SUM(L86:W86)</f>
        <v>0</v>
      </c>
      <c r="L86" s="607"/>
      <c r="M86" s="608"/>
      <c r="N86" s="608"/>
      <c r="O86" s="608"/>
      <c r="P86" s="608"/>
      <c r="Q86" s="608"/>
      <c r="R86" s="608"/>
      <c r="S86" s="608"/>
      <c r="T86" s="608"/>
      <c r="U86" s="608"/>
      <c r="V86" s="608"/>
      <c r="W86" s="608"/>
      <c r="X86" s="336"/>
      <c r="Y86" s="610">
        <f>SUM(Z86:AD86)</f>
        <v>0</v>
      </c>
      <c r="Z86" s="607"/>
      <c r="AA86" s="607"/>
      <c r="AB86" s="607"/>
      <c r="AC86" s="607"/>
      <c r="AD86" s="611"/>
      <c r="AF86" s="1410"/>
      <c r="AG86" s="875"/>
    </row>
    <row r="87" spans="2:36" ht="15.75" thickBot="1" x14ac:dyDescent="0.3">
      <c r="B87" s="332"/>
      <c r="C87" s="33"/>
      <c r="D87" s="32"/>
      <c r="E87" s="32"/>
      <c r="F87" s="32"/>
      <c r="G87" s="36" t="s">
        <v>142</v>
      </c>
      <c r="H87" s="36"/>
      <c r="I87" s="272" t="str">
        <f>IFERROR(J87/J$121," ")</f>
        <v xml:space="preserve"> </v>
      </c>
      <c r="J87" s="25">
        <f t="shared" ref="J87:W87" si="35">SUM(J84:J86)</f>
        <v>0</v>
      </c>
      <c r="K87" s="18">
        <f t="shared" si="35"/>
        <v>0</v>
      </c>
      <c r="L87" s="840">
        <f t="shared" si="35"/>
        <v>0</v>
      </c>
      <c r="M87" s="841">
        <f t="shared" si="35"/>
        <v>0</v>
      </c>
      <c r="N87" s="841">
        <f t="shared" si="35"/>
        <v>0</v>
      </c>
      <c r="O87" s="841">
        <f t="shared" si="35"/>
        <v>0</v>
      </c>
      <c r="P87" s="841">
        <f t="shared" ref="P87:U87" si="36">SUM(P84:P86)</f>
        <v>0</v>
      </c>
      <c r="Q87" s="841">
        <f t="shared" si="36"/>
        <v>0</v>
      </c>
      <c r="R87" s="841">
        <f t="shared" si="36"/>
        <v>0</v>
      </c>
      <c r="S87" s="841">
        <f t="shared" si="36"/>
        <v>0</v>
      </c>
      <c r="T87" s="841">
        <f t="shared" si="36"/>
        <v>0</v>
      </c>
      <c r="U87" s="841">
        <f t="shared" si="36"/>
        <v>0</v>
      </c>
      <c r="V87" s="841">
        <f t="shared" si="35"/>
        <v>0</v>
      </c>
      <c r="W87" s="841">
        <f t="shared" si="35"/>
        <v>0</v>
      </c>
      <c r="X87" s="337"/>
      <c r="Y87" s="338">
        <f t="shared" ref="Y87:AD87" si="37">SUM(Y84:Y86)</f>
        <v>0</v>
      </c>
      <c r="Z87" s="840">
        <f t="shared" si="37"/>
        <v>0</v>
      </c>
      <c r="AA87" s="840">
        <f t="shared" si="37"/>
        <v>0</v>
      </c>
      <c r="AB87" s="840">
        <f t="shared" si="37"/>
        <v>0</v>
      </c>
      <c r="AC87" s="840">
        <f t="shared" si="37"/>
        <v>0</v>
      </c>
      <c r="AD87" s="842">
        <f t="shared" si="37"/>
        <v>0</v>
      </c>
      <c r="AG87" s="875"/>
    </row>
    <row r="88" spans="2:36" ht="3.75" customHeight="1" x14ac:dyDescent="0.25">
      <c r="B88" s="332"/>
      <c r="C88" s="32"/>
      <c r="D88" s="32"/>
      <c r="E88" s="32"/>
      <c r="F88" s="32"/>
      <c r="G88" s="32"/>
      <c r="H88" s="32"/>
      <c r="I88" s="113"/>
      <c r="J88" s="1308"/>
      <c r="K88" s="1309"/>
      <c r="L88" s="17"/>
      <c r="M88" s="17"/>
      <c r="N88" s="17"/>
      <c r="O88" s="17"/>
      <c r="P88" s="1309"/>
      <c r="Q88" s="1309"/>
      <c r="R88" s="1309"/>
      <c r="S88" s="1309"/>
      <c r="T88" s="1309"/>
      <c r="U88" s="1309"/>
      <c r="V88" s="1309"/>
      <c r="W88" s="17"/>
      <c r="X88" s="336"/>
      <c r="Y88" s="17"/>
      <c r="Z88" s="17"/>
      <c r="AA88" s="17"/>
      <c r="AB88" s="17"/>
      <c r="AC88" s="17"/>
      <c r="AD88" s="17"/>
      <c r="AG88" s="875"/>
    </row>
    <row r="89" spans="2:36" ht="15.75" thickBot="1" x14ac:dyDescent="0.3">
      <c r="B89" s="332"/>
      <c r="C89" s="60" t="s">
        <v>192</v>
      </c>
      <c r="D89" s="60"/>
      <c r="E89" s="60"/>
      <c r="F89" s="60"/>
      <c r="G89" s="60"/>
      <c r="H89" s="35"/>
      <c r="I89" s="35"/>
      <c r="J89" s="1310"/>
      <c r="K89" s="1310"/>
      <c r="L89" s="17"/>
      <c r="M89" s="17"/>
      <c r="N89" s="17"/>
      <c r="O89" s="17"/>
      <c r="P89" s="1309"/>
      <c r="Q89" s="1309"/>
      <c r="R89" s="1309"/>
      <c r="S89" s="1309"/>
      <c r="T89" s="1309"/>
      <c r="U89" s="1309"/>
      <c r="V89" s="1309"/>
      <c r="W89" s="17"/>
      <c r="X89" s="336"/>
      <c r="Y89" s="17"/>
      <c r="Z89" s="17"/>
      <c r="AA89" s="17"/>
      <c r="AB89" s="17"/>
      <c r="AC89" s="17"/>
      <c r="AD89" s="17"/>
      <c r="AG89" s="875"/>
    </row>
    <row r="90" spans="2:36" x14ac:dyDescent="0.25">
      <c r="B90" s="332"/>
      <c r="C90" s="33"/>
      <c r="D90" s="122" t="s">
        <v>193</v>
      </c>
      <c r="E90" s="122"/>
      <c r="F90" s="122"/>
      <c r="G90" s="122"/>
      <c r="H90" s="122"/>
      <c r="I90" s="588" t="str">
        <f t="shared" ref="I90:I103" si="38">IFERROR(J90/J$121," ")</f>
        <v xml:space="preserve"> </v>
      </c>
      <c r="J90" s="812"/>
      <c r="K90" s="602">
        <f t="shared" ref="K90:K102" si="39">SUM(L90:W90)</f>
        <v>0</v>
      </c>
      <c r="L90" s="590"/>
      <c r="M90" s="603"/>
      <c r="N90" s="603"/>
      <c r="O90" s="603"/>
      <c r="P90" s="603"/>
      <c r="Q90" s="603"/>
      <c r="R90" s="603"/>
      <c r="S90" s="603"/>
      <c r="T90" s="603"/>
      <c r="U90" s="603"/>
      <c r="V90" s="603"/>
      <c r="W90" s="603"/>
      <c r="X90" s="335"/>
      <c r="Y90" s="609">
        <f t="shared" ref="Y90:Y102" si="40">SUM(Z90:AD90)</f>
        <v>0</v>
      </c>
      <c r="Z90" s="590"/>
      <c r="AA90" s="590"/>
      <c r="AB90" s="590"/>
      <c r="AC90" s="590"/>
      <c r="AD90" s="598"/>
      <c r="AF90" s="1408"/>
      <c r="AG90" s="875"/>
    </row>
    <row r="91" spans="2:36" x14ac:dyDescent="0.25">
      <c r="B91" s="332"/>
      <c r="C91" s="33"/>
      <c r="D91" s="37" t="s">
        <v>194</v>
      </c>
      <c r="E91" s="37"/>
      <c r="F91" s="37"/>
      <c r="G91" s="37"/>
      <c r="H91" s="37"/>
      <c r="I91" s="592" t="str">
        <f t="shared" si="38"/>
        <v xml:space="preserve"> </v>
      </c>
      <c r="J91" s="810"/>
      <c r="K91" s="604">
        <f t="shared" si="39"/>
        <v>0</v>
      </c>
      <c r="L91" s="593"/>
      <c r="M91" s="605"/>
      <c r="N91" s="605"/>
      <c r="O91" s="605"/>
      <c r="P91" s="605"/>
      <c r="Q91" s="605"/>
      <c r="R91" s="605"/>
      <c r="S91" s="605"/>
      <c r="T91" s="605"/>
      <c r="U91" s="605"/>
      <c r="V91" s="605"/>
      <c r="W91" s="605"/>
      <c r="X91" s="336"/>
      <c r="Y91" s="599">
        <f t="shared" si="40"/>
        <v>0</v>
      </c>
      <c r="Z91" s="593"/>
      <c r="AA91" s="593"/>
      <c r="AB91" s="593"/>
      <c r="AC91" s="593"/>
      <c r="AD91" s="600"/>
      <c r="AF91" s="1409"/>
      <c r="AG91" s="875"/>
    </row>
    <row r="92" spans="2:36" x14ac:dyDescent="0.25">
      <c r="B92" s="332"/>
      <c r="C92" s="33"/>
      <c r="D92" s="37" t="s">
        <v>93</v>
      </c>
      <c r="E92" s="37"/>
      <c r="F92" s="37"/>
      <c r="G92" s="1490" t="str">
        <f>IF(AND(J92&lt;&gt;0,'4'!F24=0),Messages!B30,"")</f>
        <v/>
      </c>
      <c r="H92" s="37"/>
      <c r="I92" s="592" t="str">
        <f t="shared" si="38"/>
        <v xml:space="preserve"> </v>
      </c>
      <c r="J92" s="810"/>
      <c r="K92" s="604">
        <f t="shared" si="39"/>
        <v>0</v>
      </c>
      <c r="L92" s="593"/>
      <c r="M92" s="605"/>
      <c r="N92" s="605"/>
      <c r="O92" s="605"/>
      <c r="P92" s="605"/>
      <c r="Q92" s="605"/>
      <c r="R92" s="605"/>
      <c r="S92" s="605"/>
      <c r="T92" s="605"/>
      <c r="U92" s="605"/>
      <c r="V92" s="605"/>
      <c r="W92" s="605"/>
      <c r="X92" s="336"/>
      <c r="Y92" s="599">
        <f t="shared" si="40"/>
        <v>0</v>
      </c>
      <c r="Z92" s="593"/>
      <c r="AA92" s="593"/>
      <c r="AB92" s="593"/>
      <c r="AC92" s="593"/>
      <c r="AD92" s="600"/>
      <c r="AF92" s="1409"/>
      <c r="AG92" s="875"/>
    </row>
    <row r="93" spans="2:36" x14ac:dyDescent="0.25">
      <c r="B93" s="332"/>
      <c r="C93" s="33"/>
      <c r="D93" s="37" t="s">
        <v>195</v>
      </c>
      <c r="E93" s="37"/>
      <c r="F93" s="37"/>
      <c r="G93" s="37"/>
      <c r="H93" s="37"/>
      <c r="I93" s="592" t="str">
        <f t="shared" si="38"/>
        <v xml:space="preserve"> </v>
      </c>
      <c r="J93" s="810"/>
      <c r="K93" s="604">
        <f t="shared" si="39"/>
        <v>0</v>
      </c>
      <c r="L93" s="593"/>
      <c r="M93" s="605"/>
      <c r="N93" s="605"/>
      <c r="O93" s="605"/>
      <c r="P93" s="605"/>
      <c r="Q93" s="605"/>
      <c r="R93" s="605"/>
      <c r="S93" s="605"/>
      <c r="T93" s="605"/>
      <c r="U93" s="605"/>
      <c r="V93" s="605"/>
      <c r="W93" s="605"/>
      <c r="X93" s="336"/>
      <c r="Y93" s="599">
        <f t="shared" si="40"/>
        <v>0</v>
      </c>
      <c r="Z93" s="593"/>
      <c r="AA93" s="593"/>
      <c r="AB93" s="593"/>
      <c r="AC93" s="593"/>
      <c r="AD93" s="600"/>
      <c r="AF93" s="1409"/>
      <c r="AG93" s="875"/>
    </row>
    <row r="94" spans="2:36" x14ac:dyDescent="0.25">
      <c r="B94" s="332"/>
      <c r="C94" s="33"/>
      <c r="D94" s="37" t="s">
        <v>196</v>
      </c>
      <c r="E94" s="37"/>
      <c r="F94" s="37"/>
      <c r="G94" s="1490" t="str">
        <f>IF(AND(J94&lt;&gt;0,'6E'!H51=0),Messages!B36,"")</f>
        <v/>
      </c>
      <c r="H94" s="37"/>
      <c r="I94" s="592" t="str">
        <f t="shared" si="38"/>
        <v xml:space="preserve"> </v>
      </c>
      <c r="J94" s="810"/>
      <c r="K94" s="604">
        <f t="shared" si="39"/>
        <v>0</v>
      </c>
      <c r="L94" s="593"/>
      <c r="M94" s="605"/>
      <c r="N94" s="605"/>
      <c r="O94" s="605"/>
      <c r="P94" s="605"/>
      <c r="Q94" s="605"/>
      <c r="R94" s="605"/>
      <c r="S94" s="605"/>
      <c r="T94" s="605"/>
      <c r="U94" s="605"/>
      <c r="V94" s="605"/>
      <c r="W94" s="605"/>
      <c r="X94" s="336"/>
      <c r="Y94" s="599">
        <f t="shared" si="40"/>
        <v>0</v>
      </c>
      <c r="Z94" s="593"/>
      <c r="AA94" s="593"/>
      <c r="AB94" s="593"/>
      <c r="AC94" s="593"/>
      <c r="AD94" s="600"/>
      <c r="AF94" s="1409"/>
      <c r="AG94" s="875"/>
    </row>
    <row r="95" spans="2:36" x14ac:dyDescent="0.25">
      <c r="B95" s="332"/>
      <c r="C95" s="33"/>
      <c r="D95" s="37" t="s">
        <v>197</v>
      </c>
      <c r="E95" s="37"/>
      <c r="F95" s="37"/>
      <c r="G95" s="1490" t="str">
        <f>IF(AND(J95&lt;&gt;0,'6E'!H51=0),Messages!B36,"")</f>
        <v/>
      </c>
      <c r="H95" s="37"/>
      <c r="I95" s="592" t="str">
        <f t="shared" si="38"/>
        <v xml:space="preserve"> </v>
      </c>
      <c r="J95" s="810"/>
      <c r="K95" s="604">
        <f t="shared" si="39"/>
        <v>0</v>
      </c>
      <c r="L95" s="593"/>
      <c r="M95" s="605"/>
      <c r="N95" s="605"/>
      <c r="O95" s="605"/>
      <c r="P95" s="605"/>
      <c r="Q95" s="605"/>
      <c r="R95" s="605"/>
      <c r="S95" s="605"/>
      <c r="T95" s="605"/>
      <c r="U95" s="605"/>
      <c r="V95" s="605"/>
      <c r="W95" s="605"/>
      <c r="X95" s="336"/>
      <c r="Y95" s="599">
        <f t="shared" si="40"/>
        <v>0</v>
      </c>
      <c r="Z95" s="593"/>
      <c r="AA95" s="593"/>
      <c r="AB95" s="593"/>
      <c r="AC95" s="593"/>
      <c r="AD95" s="600"/>
      <c r="AF95" s="1409"/>
      <c r="AG95" s="875"/>
    </row>
    <row r="96" spans="2:36" x14ac:dyDescent="0.25">
      <c r="B96" s="332"/>
      <c r="C96" s="33"/>
      <c r="D96" s="37" t="s">
        <v>198</v>
      </c>
      <c r="E96" s="37"/>
      <c r="F96" s="37"/>
      <c r="G96" s="37"/>
      <c r="H96" s="37"/>
      <c r="I96" s="592" t="str">
        <f t="shared" si="38"/>
        <v xml:space="preserve"> </v>
      </c>
      <c r="J96" s="810"/>
      <c r="K96" s="604">
        <f t="shared" si="39"/>
        <v>0</v>
      </c>
      <c r="L96" s="593"/>
      <c r="M96" s="605"/>
      <c r="N96" s="605"/>
      <c r="O96" s="605"/>
      <c r="P96" s="605"/>
      <c r="Q96" s="605"/>
      <c r="R96" s="605"/>
      <c r="S96" s="605"/>
      <c r="T96" s="605"/>
      <c r="U96" s="605"/>
      <c r="V96" s="605"/>
      <c r="W96" s="605"/>
      <c r="X96" s="336"/>
      <c r="Y96" s="599">
        <f t="shared" si="40"/>
        <v>0</v>
      </c>
      <c r="Z96" s="593"/>
      <c r="AA96" s="593"/>
      <c r="AB96" s="593"/>
      <c r="AC96" s="593"/>
      <c r="AD96" s="600"/>
      <c r="AF96" s="1409"/>
      <c r="AG96" s="875"/>
      <c r="AJ96" s="1073"/>
    </row>
    <row r="97" spans="2:33" x14ac:dyDescent="0.25">
      <c r="B97" s="332"/>
      <c r="C97" s="33"/>
      <c r="D97" s="37" t="s">
        <v>199</v>
      </c>
      <c r="E97" s="37"/>
      <c r="F97" s="37"/>
      <c r="G97" s="37"/>
      <c r="H97" s="37"/>
      <c r="I97" s="592" t="str">
        <f t="shared" si="38"/>
        <v xml:space="preserve"> </v>
      </c>
      <c r="J97" s="810"/>
      <c r="K97" s="604">
        <f t="shared" si="39"/>
        <v>0</v>
      </c>
      <c r="L97" s="593"/>
      <c r="M97" s="605"/>
      <c r="N97" s="605"/>
      <c r="O97" s="605"/>
      <c r="P97" s="605"/>
      <c r="Q97" s="605"/>
      <c r="R97" s="605"/>
      <c r="S97" s="605"/>
      <c r="T97" s="605"/>
      <c r="U97" s="605"/>
      <c r="V97" s="605"/>
      <c r="W97" s="605"/>
      <c r="X97" s="336"/>
      <c r="Y97" s="599">
        <f t="shared" si="40"/>
        <v>0</v>
      </c>
      <c r="Z97" s="593"/>
      <c r="AA97" s="593"/>
      <c r="AB97" s="593"/>
      <c r="AC97" s="593"/>
      <c r="AD97" s="600"/>
      <c r="AF97" s="1409"/>
      <c r="AG97" s="875"/>
    </row>
    <row r="98" spans="2:33" x14ac:dyDescent="0.25">
      <c r="B98" s="332"/>
      <c r="C98" s="33"/>
      <c r="D98" s="37" t="s">
        <v>200</v>
      </c>
      <c r="E98" s="37"/>
      <c r="F98" s="37"/>
      <c r="G98" s="37"/>
      <c r="H98" s="37"/>
      <c r="I98" s="592" t="str">
        <f t="shared" si="38"/>
        <v xml:space="preserve"> </v>
      </c>
      <c r="J98" s="810"/>
      <c r="K98" s="604">
        <f t="shared" si="39"/>
        <v>0</v>
      </c>
      <c r="L98" s="593"/>
      <c r="M98" s="605"/>
      <c r="N98" s="605"/>
      <c r="O98" s="605"/>
      <c r="P98" s="605"/>
      <c r="Q98" s="605"/>
      <c r="R98" s="605"/>
      <c r="S98" s="605"/>
      <c r="T98" s="605"/>
      <c r="U98" s="605"/>
      <c r="V98" s="605"/>
      <c r="W98" s="605"/>
      <c r="X98" s="336"/>
      <c r="Y98" s="599">
        <f t="shared" si="40"/>
        <v>0</v>
      </c>
      <c r="Z98" s="593"/>
      <c r="AA98" s="593"/>
      <c r="AB98" s="593"/>
      <c r="AC98" s="593"/>
      <c r="AD98" s="600"/>
      <c r="AF98" s="1409"/>
      <c r="AG98" s="875"/>
    </row>
    <row r="99" spans="2:33" x14ac:dyDescent="0.25">
      <c r="B99" s="332"/>
      <c r="C99" s="33"/>
      <c r="D99" s="37" t="s">
        <v>808</v>
      </c>
      <c r="E99" s="37"/>
      <c r="F99" s="37"/>
      <c r="G99" s="37"/>
      <c r="H99" s="37"/>
      <c r="I99" s="592" t="str">
        <f t="shared" si="38"/>
        <v xml:space="preserve"> </v>
      </c>
      <c r="J99" s="810"/>
      <c r="K99" s="604">
        <f t="shared" si="39"/>
        <v>0</v>
      </c>
      <c r="L99" s="593"/>
      <c r="M99" s="605"/>
      <c r="N99" s="605"/>
      <c r="O99" s="605"/>
      <c r="P99" s="605"/>
      <c r="Q99" s="605"/>
      <c r="R99" s="605"/>
      <c r="S99" s="605"/>
      <c r="T99" s="605"/>
      <c r="U99" s="605"/>
      <c r="V99" s="605"/>
      <c r="W99" s="605"/>
      <c r="X99" s="336"/>
      <c r="Y99" s="599">
        <f t="shared" si="40"/>
        <v>0</v>
      </c>
      <c r="Z99" s="593"/>
      <c r="AA99" s="593"/>
      <c r="AB99" s="593"/>
      <c r="AC99" s="593"/>
      <c r="AD99" s="600"/>
      <c r="AF99" s="1409"/>
      <c r="AG99" s="875"/>
    </row>
    <row r="100" spans="2:33" x14ac:dyDescent="0.25">
      <c r="B100" s="332"/>
      <c r="C100" s="33"/>
      <c r="D100" s="37" t="s">
        <v>201</v>
      </c>
      <c r="E100" s="37"/>
      <c r="F100" s="37"/>
      <c r="G100" s="37"/>
      <c r="H100" s="37"/>
      <c r="I100" s="592" t="str">
        <f t="shared" si="38"/>
        <v xml:space="preserve"> </v>
      </c>
      <c r="J100" s="810"/>
      <c r="K100" s="604">
        <f t="shared" si="39"/>
        <v>0</v>
      </c>
      <c r="L100" s="593"/>
      <c r="M100" s="605"/>
      <c r="N100" s="605"/>
      <c r="O100" s="605"/>
      <c r="P100" s="605"/>
      <c r="Q100" s="605"/>
      <c r="R100" s="605"/>
      <c r="S100" s="605"/>
      <c r="T100" s="605"/>
      <c r="U100" s="605"/>
      <c r="V100" s="605"/>
      <c r="W100" s="605"/>
      <c r="X100" s="336"/>
      <c r="Y100" s="599">
        <f t="shared" si="40"/>
        <v>0</v>
      </c>
      <c r="Z100" s="593"/>
      <c r="AA100" s="593"/>
      <c r="AB100" s="593"/>
      <c r="AC100" s="593"/>
      <c r="AD100" s="600"/>
      <c r="AF100" s="1409"/>
      <c r="AG100" s="875"/>
    </row>
    <row r="101" spans="2:33" x14ac:dyDescent="0.25">
      <c r="B101" s="332"/>
      <c r="C101" s="33"/>
      <c r="D101" s="37" t="s">
        <v>449</v>
      </c>
      <c r="E101" s="37"/>
      <c r="F101" s="37"/>
      <c r="G101" s="37"/>
      <c r="H101" s="37"/>
      <c r="I101" s="592" t="str">
        <f t="shared" si="38"/>
        <v xml:space="preserve"> </v>
      </c>
      <c r="J101" s="810"/>
      <c r="K101" s="604">
        <f>SUM(L101:W101)</f>
        <v>0</v>
      </c>
      <c r="L101" s="593"/>
      <c r="M101" s="605"/>
      <c r="N101" s="605"/>
      <c r="O101" s="605"/>
      <c r="P101" s="605"/>
      <c r="Q101" s="605"/>
      <c r="R101" s="605"/>
      <c r="S101" s="605"/>
      <c r="T101" s="605"/>
      <c r="U101" s="605"/>
      <c r="V101" s="605"/>
      <c r="W101" s="605"/>
      <c r="X101" s="1520"/>
      <c r="Y101" s="599">
        <f t="shared" si="40"/>
        <v>0</v>
      </c>
      <c r="Z101" s="593"/>
      <c r="AA101" s="593"/>
      <c r="AB101" s="593"/>
      <c r="AC101" s="593"/>
      <c r="AD101" s="600"/>
      <c r="AF101" s="1409"/>
      <c r="AG101" s="875"/>
    </row>
    <row r="102" spans="2:33" ht="15.75" thickBot="1" x14ac:dyDescent="0.3">
      <c r="B102" s="332"/>
      <c r="C102" s="33"/>
      <c r="D102" s="37" t="s">
        <v>383</v>
      </c>
      <c r="E102" s="1950"/>
      <c r="F102" s="1951"/>
      <c r="G102" s="1952"/>
      <c r="H102" s="37"/>
      <c r="I102" s="595" t="str">
        <f t="shared" si="38"/>
        <v xml:space="preserve"> </v>
      </c>
      <c r="J102" s="811"/>
      <c r="K102" s="616">
        <f t="shared" si="39"/>
        <v>0</v>
      </c>
      <c r="L102" s="607"/>
      <c r="M102" s="608"/>
      <c r="N102" s="608"/>
      <c r="O102" s="608"/>
      <c r="P102" s="608"/>
      <c r="Q102" s="608"/>
      <c r="R102" s="608"/>
      <c r="S102" s="608"/>
      <c r="T102" s="608"/>
      <c r="U102" s="608"/>
      <c r="V102" s="608"/>
      <c r="W102" s="608"/>
      <c r="X102" s="1521"/>
      <c r="Y102" s="610">
        <f t="shared" si="40"/>
        <v>0</v>
      </c>
      <c r="Z102" s="607"/>
      <c r="AA102" s="607"/>
      <c r="AB102" s="607"/>
      <c r="AC102" s="607"/>
      <c r="AD102" s="611"/>
      <c r="AF102" s="1410"/>
      <c r="AG102" s="875"/>
    </row>
    <row r="103" spans="2:33" ht="15.75" thickBot="1" x14ac:dyDescent="0.3">
      <c r="B103" s="332"/>
      <c r="C103" s="33"/>
      <c r="D103" s="32"/>
      <c r="E103" s="32"/>
      <c r="F103" s="32"/>
      <c r="G103" s="36" t="s">
        <v>142</v>
      </c>
      <c r="H103" s="36"/>
      <c r="I103" s="272" t="str">
        <f t="shared" si="38"/>
        <v xml:space="preserve"> </v>
      </c>
      <c r="J103" s="25">
        <f t="shared" ref="J103:O103" si="41">SUM(J90:J102)</f>
        <v>0</v>
      </c>
      <c r="K103" s="18">
        <f t="shared" si="41"/>
        <v>0</v>
      </c>
      <c r="L103" s="840">
        <f t="shared" si="41"/>
        <v>0</v>
      </c>
      <c r="M103" s="841">
        <f t="shared" si="41"/>
        <v>0</v>
      </c>
      <c r="N103" s="841">
        <f t="shared" si="41"/>
        <v>0</v>
      </c>
      <c r="O103" s="841">
        <f t="shared" si="41"/>
        <v>0</v>
      </c>
      <c r="P103" s="841">
        <f t="shared" ref="P103:U103" si="42">SUM(P90:P102)</f>
        <v>0</v>
      </c>
      <c r="Q103" s="841">
        <f t="shared" si="42"/>
        <v>0</v>
      </c>
      <c r="R103" s="841">
        <f t="shared" si="42"/>
        <v>0</v>
      </c>
      <c r="S103" s="841">
        <f t="shared" si="42"/>
        <v>0</v>
      </c>
      <c r="T103" s="841">
        <f t="shared" si="42"/>
        <v>0</v>
      </c>
      <c r="U103" s="841">
        <f t="shared" si="42"/>
        <v>0</v>
      </c>
      <c r="V103" s="841">
        <f>SUM(V90:V102)</f>
        <v>0</v>
      </c>
      <c r="W103" s="841">
        <f>SUM(W90:W102)</f>
        <v>0</v>
      </c>
      <c r="X103" s="337"/>
      <c r="Y103" s="338">
        <f t="shared" ref="Y103:AD103" si="43">SUM(Y90:Y102)</f>
        <v>0</v>
      </c>
      <c r="Z103" s="840">
        <f t="shared" si="43"/>
        <v>0</v>
      </c>
      <c r="AA103" s="840">
        <f t="shared" si="43"/>
        <v>0</v>
      </c>
      <c r="AB103" s="840">
        <f t="shared" si="43"/>
        <v>0</v>
      </c>
      <c r="AC103" s="840">
        <f t="shared" si="43"/>
        <v>0</v>
      </c>
      <c r="AD103" s="842">
        <f t="shared" si="43"/>
        <v>0</v>
      </c>
      <c r="AG103" s="875"/>
    </row>
    <row r="104" spans="2:33" ht="9" customHeight="1" thickBot="1" x14ac:dyDescent="0.3">
      <c r="B104" s="339"/>
      <c r="C104" s="22"/>
      <c r="D104" s="23"/>
      <c r="E104" s="23"/>
      <c r="F104" s="23"/>
      <c r="G104" s="23"/>
      <c r="H104" s="23"/>
      <c r="I104" s="303"/>
      <c r="J104" s="1314"/>
      <c r="K104" s="1318"/>
      <c r="L104" s="24"/>
      <c r="M104" s="24"/>
      <c r="N104" s="24"/>
      <c r="O104" s="24"/>
      <c r="P104" s="1318"/>
      <c r="Q104" s="1318"/>
      <c r="R104" s="1318"/>
      <c r="S104" s="1318"/>
      <c r="T104" s="1318"/>
      <c r="U104" s="1318"/>
      <c r="V104" s="1318"/>
      <c r="W104" s="24"/>
      <c r="X104" s="344"/>
      <c r="Y104" s="24"/>
      <c r="Z104" s="24"/>
      <c r="AA104" s="24"/>
      <c r="AB104" s="24"/>
      <c r="AC104" s="24"/>
      <c r="AD104" s="24"/>
      <c r="AE104" s="24"/>
      <c r="AF104" s="24"/>
      <c r="AG104" s="1424"/>
    </row>
    <row r="105" spans="2:33" x14ac:dyDescent="0.25">
      <c r="B105" s="332"/>
      <c r="C105" s="35"/>
      <c r="D105" s="36"/>
      <c r="E105" s="36"/>
      <c r="F105" s="36"/>
      <c r="G105" s="36"/>
      <c r="H105" s="36"/>
      <c r="I105" s="113"/>
      <c r="J105" s="1311"/>
      <c r="K105" s="1309"/>
      <c r="L105" s="15"/>
      <c r="M105" s="15"/>
      <c r="N105" s="15"/>
      <c r="O105" s="15"/>
      <c r="P105" s="1309"/>
      <c r="Q105" s="1309"/>
      <c r="R105" s="1309"/>
      <c r="S105" s="1309"/>
      <c r="T105" s="1309"/>
      <c r="U105" s="1309"/>
      <c r="V105" s="1309"/>
      <c r="W105" s="15"/>
      <c r="X105" s="336"/>
      <c r="Y105" s="15"/>
      <c r="Z105" s="15"/>
      <c r="AA105" s="15"/>
      <c r="AB105" s="15"/>
      <c r="AC105" s="15"/>
      <c r="AD105" s="15"/>
      <c r="AE105" s="15"/>
      <c r="AF105" s="15"/>
      <c r="AG105" s="875"/>
    </row>
    <row r="106" spans="2:33" ht="15.75" thickBot="1" x14ac:dyDescent="0.3">
      <c r="B106" s="332"/>
      <c r="C106" s="35" t="s">
        <v>919</v>
      </c>
      <c r="D106" s="36"/>
      <c r="E106" s="36"/>
      <c r="F106" s="36"/>
      <c r="G106" s="36"/>
      <c r="H106" s="36"/>
      <c r="I106" s="1444"/>
      <c r="J106" s="1445"/>
      <c r="K106" s="1446"/>
      <c r="L106" s="1447"/>
      <c r="M106" s="1447"/>
      <c r="N106" s="1447"/>
      <c r="O106" s="1447"/>
      <c r="P106" s="1446"/>
      <c r="Q106" s="1446"/>
      <c r="R106" s="1446"/>
      <c r="S106" s="1446"/>
      <c r="T106" s="1446"/>
      <c r="U106" s="1446"/>
      <c r="V106" s="1446"/>
      <c r="W106" s="1447"/>
      <c r="X106" s="336"/>
      <c r="Y106" s="1447"/>
      <c r="Z106" s="1447"/>
      <c r="AA106" s="1447"/>
      <c r="AB106" s="1447"/>
      <c r="AC106" s="1447"/>
      <c r="AD106" s="1447"/>
      <c r="AE106" s="15"/>
      <c r="AF106" s="1447"/>
      <c r="AG106" s="875"/>
    </row>
    <row r="107" spans="2:33" ht="15.75" thickBot="1" x14ac:dyDescent="0.3">
      <c r="B107" s="332"/>
      <c r="C107" s="1448"/>
      <c r="D107" s="1449" t="s">
        <v>920</v>
      </c>
      <c r="E107" s="1450"/>
      <c r="F107" s="1450"/>
      <c r="G107" s="1450"/>
      <c r="H107" s="1451"/>
      <c r="I107" s="595" t="str">
        <f>IFERROR(J107/J$124, " ")</f>
        <v xml:space="preserve"> </v>
      </c>
      <c r="J107" s="1452"/>
      <c r="K107" s="1453">
        <f>SUM(L107:W107)</f>
        <v>0</v>
      </c>
      <c r="L107" s="1454"/>
      <c r="M107" s="1455"/>
      <c r="N107" s="1455"/>
      <c r="O107" s="1455"/>
      <c r="P107" s="1455"/>
      <c r="Q107" s="1455"/>
      <c r="R107" s="1455"/>
      <c r="S107" s="1455"/>
      <c r="T107" s="1455"/>
      <c r="U107" s="1455"/>
      <c r="V107" s="1455"/>
      <c r="W107" s="1455"/>
      <c r="X107" s="1456"/>
      <c r="Y107" s="1457">
        <f>SUM(Z107:AD107)</f>
        <v>0</v>
      </c>
      <c r="Z107" s="1458"/>
      <c r="AA107" s="1458"/>
      <c r="AB107" s="1458"/>
      <c r="AC107" s="1458"/>
      <c r="AD107" s="1459"/>
      <c r="AE107" s="1460"/>
      <c r="AF107" s="1461"/>
      <c r="AG107" s="875"/>
    </row>
    <row r="108" spans="2:33" ht="15.75" thickBot="1" x14ac:dyDescent="0.3">
      <c r="B108" s="332"/>
      <c r="C108" s="35"/>
      <c r="D108" s="32"/>
      <c r="E108" s="36"/>
      <c r="F108" s="36"/>
      <c r="G108" s="36" t="s">
        <v>142</v>
      </c>
      <c r="H108" s="1462"/>
      <c r="I108" s="272" t="str">
        <f>IFERROR(J108/J$124, " ")</f>
        <v xml:space="preserve"> </v>
      </c>
      <c r="J108" s="25">
        <f t="shared" ref="J108:O108" si="44">SUM(J107)</f>
        <v>0</v>
      </c>
      <c r="K108" s="18">
        <f t="shared" si="44"/>
        <v>0</v>
      </c>
      <c r="L108" s="840">
        <f t="shared" si="44"/>
        <v>0</v>
      </c>
      <c r="M108" s="841">
        <f t="shared" si="44"/>
        <v>0</v>
      </c>
      <c r="N108" s="841">
        <f t="shared" si="44"/>
        <v>0</v>
      </c>
      <c r="O108" s="841">
        <f t="shared" si="44"/>
        <v>0</v>
      </c>
      <c r="P108" s="841">
        <f t="shared" ref="P108:U108" si="45">SUM(P107)</f>
        <v>0</v>
      </c>
      <c r="Q108" s="841">
        <f t="shared" si="45"/>
        <v>0</v>
      </c>
      <c r="R108" s="841">
        <f t="shared" si="45"/>
        <v>0</v>
      </c>
      <c r="S108" s="841">
        <f t="shared" si="45"/>
        <v>0</v>
      </c>
      <c r="T108" s="841">
        <f t="shared" si="45"/>
        <v>0</v>
      </c>
      <c r="U108" s="841">
        <f t="shared" si="45"/>
        <v>0</v>
      </c>
      <c r="V108" s="841">
        <f>SUM(V107)</f>
        <v>0</v>
      </c>
      <c r="W108" s="841">
        <f>SUM(W107)</f>
        <v>0</v>
      </c>
      <c r="X108" s="1463"/>
      <c r="Y108" s="1464">
        <f t="shared" ref="Y108:AD108" si="46">SUM(Y107)</f>
        <v>0</v>
      </c>
      <c r="Z108" s="338">
        <f t="shared" si="46"/>
        <v>0</v>
      </c>
      <c r="AA108" s="338">
        <f t="shared" si="46"/>
        <v>0</v>
      </c>
      <c r="AB108" s="338">
        <f t="shared" si="46"/>
        <v>0</v>
      </c>
      <c r="AC108" s="338">
        <f t="shared" si="46"/>
        <v>0</v>
      </c>
      <c r="AD108" s="842">
        <f t="shared" si="46"/>
        <v>0</v>
      </c>
      <c r="AE108" s="15"/>
      <c r="AF108" s="15"/>
      <c r="AG108" s="875"/>
    </row>
    <row r="109" spans="2:33" ht="3.75" customHeight="1" x14ac:dyDescent="0.25">
      <c r="B109" s="332"/>
      <c r="C109" s="35"/>
      <c r="D109" s="36"/>
      <c r="E109" s="36"/>
      <c r="F109" s="36"/>
      <c r="G109" s="36"/>
      <c r="H109" s="36"/>
      <c r="I109" s="113"/>
      <c r="J109" s="1311"/>
      <c r="K109" s="1309"/>
      <c r="L109" s="15"/>
      <c r="M109" s="15"/>
      <c r="N109" s="15"/>
      <c r="O109" s="15"/>
      <c r="P109" s="1309"/>
      <c r="Q109" s="1309"/>
      <c r="R109" s="1309"/>
      <c r="S109" s="1309"/>
      <c r="T109" s="1309"/>
      <c r="U109" s="1309"/>
      <c r="V109" s="1309"/>
      <c r="W109" s="15"/>
      <c r="X109" s="336"/>
      <c r="Y109" s="15"/>
      <c r="Z109" s="15"/>
      <c r="AA109" s="15"/>
      <c r="AB109" s="15"/>
      <c r="AC109" s="15"/>
      <c r="AD109" s="15"/>
      <c r="AE109" s="15"/>
      <c r="AF109" s="15"/>
      <c r="AG109" s="875"/>
    </row>
    <row r="110" spans="2:33" ht="15.75" thickBot="1" x14ac:dyDescent="0.3">
      <c r="B110" s="332"/>
      <c r="C110" s="60" t="s">
        <v>203</v>
      </c>
      <c r="D110" s="60"/>
      <c r="E110" s="60"/>
      <c r="F110" s="60"/>
      <c r="G110" s="60"/>
      <c r="H110" s="35"/>
      <c r="I110" s="35"/>
      <c r="J110" s="1310"/>
      <c r="K110" s="1310"/>
      <c r="L110" s="15"/>
      <c r="M110" s="15"/>
      <c r="N110" s="15"/>
      <c r="O110" s="15"/>
      <c r="P110" s="1309"/>
      <c r="Q110" s="1309"/>
      <c r="R110" s="1309"/>
      <c r="S110" s="1309"/>
      <c r="T110" s="1309"/>
      <c r="U110" s="1309"/>
      <c r="V110" s="1309"/>
      <c r="W110" s="15"/>
      <c r="X110" s="336"/>
      <c r="Y110" s="15"/>
      <c r="Z110" s="15"/>
      <c r="AA110" s="15"/>
      <c r="AB110" s="15"/>
      <c r="AC110" s="15"/>
      <c r="AD110" s="15"/>
      <c r="AG110" s="875"/>
    </row>
    <row r="111" spans="2:33" x14ac:dyDescent="0.25">
      <c r="B111" s="332"/>
      <c r="C111" s="33"/>
      <c r="D111" s="121" t="s">
        <v>204</v>
      </c>
      <c r="E111" s="121"/>
      <c r="F111" s="121"/>
      <c r="G111" s="121"/>
      <c r="H111" s="121"/>
      <c r="I111" s="588" t="str">
        <f t="shared" ref="I111:I119" si="47">IFERROR(J111/J$121," ")</f>
        <v xml:space="preserve"> </v>
      </c>
      <c r="J111" s="812"/>
      <c r="K111" s="602">
        <f t="shared" ref="K111:K118" si="48">SUM(L111:W111)</f>
        <v>0</v>
      </c>
      <c r="L111" s="590"/>
      <c r="M111" s="603"/>
      <c r="N111" s="603"/>
      <c r="O111" s="603"/>
      <c r="P111" s="603"/>
      <c r="Q111" s="603"/>
      <c r="R111" s="603"/>
      <c r="S111" s="603"/>
      <c r="T111" s="603"/>
      <c r="U111" s="603"/>
      <c r="V111" s="603"/>
      <c r="W111" s="603"/>
      <c r="X111" s="335"/>
      <c r="Y111" s="609">
        <f t="shared" ref="Y111:Y118" si="49">SUM(Z111:AD111)</f>
        <v>0</v>
      </c>
      <c r="Z111" s="590"/>
      <c r="AA111" s="590"/>
      <c r="AB111" s="590"/>
      <c r="AC111" s="590"/>
      <c r="AD111" s="598"/>
      <c r="AF111" s="1408"/>
      <c r="AG111" s="875"/>
    </row>
    <row r="112" spans="2:33" x14ac:dyDescent="0.25">
      <c r="B112" s="332"/>
      <c r="C112" s="33"/>
      <c r="D112" s="32" t="s">
        <v>205</v>
      </c>
      <c r="E112" s="32"/>
      <c r="F112" s="32"/>
      <c r="G112" s="32"/>
      <c r="H112" s="32"/>
      <c r="I112" s="592" t="str">
        <f t="shared" si="47"/>
        <v xml:space="preserve"> </v>
      </c>
      <c r="J112" s="810"/>
      <c r="K112" s="617">
        <f t="shared" si="48"/>
        <v>0</v>
      </c>
      <c r="L112" s="593"/>
      <c r="M112" s="605"/>
      <c r="N112" s="605"/>
      <c r="O112" s="605"/>
      <c r="P112" s="605"/>
      <c r="Q112" s="605"/>
      <c r="R112" s="605"/>
      <c r="S112" s="605"/>
      <c r="T112" s="605"/>
      <c r="U112" s="605"/>
      <c r="V112" s="605"/>
      <c r="W112" s="605"/>
      <c r="X112" s="336"/>
      <c r="Y112" s="620">
        <f t="shared" si="49"/>
        <v>0</v>
      </c>
      <c r="Z112" s="593"/>
      <c r="AA112" s="593"/>
      <c r="AB112" s="593"/>
      <c r="AC112" s="593"/>
      <c r="AD112" s="600"/>
      <c r="AF112" s="1409"/>
      <c r="AG112" s="875"/>
    </row>
    <row r="113" spans="2:33" x14ac:dyDescent="0.25">
      <c r="B113" s="332"/>
      <c r="C113" s="33"/>
      <c r="D113" s="32" t="s">
        <v>206</v>
      </c>
      <c r="E113" s="32"/>
      <c r="F113" s="32"/>
      <c r="G113" s="32"/>
      <c r="H113" s="32"/>
      <c r="I113" s="592" t="str">
        <f t="shared" si="47"/>
        <v xml:space="preserve"> </v>
      </c>
      <c r="J113" s="810"/>
      <c r="K113" s="617">
        <f t="shared" si="48"/>
        <v>0</v>
      </c>
      <c r="L113" s="593"/>
      <c r="M113" s="605"/>
      <c r="N113" s="605"/>
      <c r="O113" s="605"/>
      <c r="P113" s="605"/>
      <c r="Q113" s="605"/>
      <c r="R113" s="605"/>
      <c r="S113" s="605"/>
      <c r="T113" s="605"/>
      <c r="U113" s="605"/>
      <c r="V113" s="605"/>
      <c r="W113" s="605"/>
      <c r="X113" s="336"/>
      <c r="Y113" s="620">
        <f t="shared" si="49"/>
        <v>0</v>
      </c>
      <c r="Z113" s="593"/>
      <c r="AA113" s="593"/>
      <c r="AB113" s="593"/>
      <c r="AC113" s="593"/>
      <c r="AD113" s="600"/>
      <c r="AF113" s="1409"/>
      <c r="AG113" s="875"/>
    </row>
    <row r="114" spans="2:33" x14ac:dyDescent="0.25">
      <c r="B114" s="332"/>
      <c r="C114" s="33"/>
      <c r="D114" s="32" t="s">
        <v>207</v>
      </c>
      <c r="E114" s="32"/>
      <c r="F114" s="32"/>
      <c r="G114" s="32"/>
      <c r="H114" s="32"/>
      <c r="I114" s="592" t="str">
        <f t="shared" si="47"/>
        <v xml:space="preserve"> </v>
      </c>
      <c r="J114" s="810"/>
      <c r="K114" s="617">
        <f t="shared" si="48"/>
        <v>0</v>
      </c>
      <c r="L114" s="593"/>
      <c r="M114" s="605"/>
      <c r="N114" s="605"/>
      <c r="O114" s="605"/>
      <c r="P114" s="605"/>
      <c r="Q114" s="605"/>
      <c r="R114" s="605"/>
      <c r="S114" s="605"/>
      <c r="T114" s="605"/>
      <c r="U114" s="605"/>
      <c r="V114" s="605"/>
      <c r="W114" s="605"/>
      <c r="X114" s="336"/>
      <c r="Y114" s="620">
        <f t="shared" si="49"/>
        <v>0</v>
      </c>
      <c r="Z114" s="593"/>
      <c r="AA114" s="593"/>
      <c r="AB114" s="593"/>
      <c r="AC114" s="593"/>
      <c r="AD114" s="600"/>
      <c r="AF114" s="1409"/>
      <c r="AG114" s="875"/>
    </row>
    <row r="115" spans="2:33" x14ac:dyDescent="0.25">
      <c r="B115" s="332"/>
      <c r="C115" s="33"/>
      <c r="D115" s="32" t="s">
        <v>208</v>
      </c>
      <c r="E115" s="32"/>
      <c r="F115" s="32"/>
      <c r="G115" s="32"/>
      <c r="H115" s="32"/>
      <c r="I115" s="592" t="str">
        <f t="shared" si="47"/>
        <v xml:space="preserve"> </v>
      </c>
      <c r="J115" s="810"/>
      <c r="K115" s="617">
        <f t="shared" si="48"/>
        <v>0</v>
      </c>
      <c r="L115" s="593"/>
      <c r="M115" s="605"/>
      <c r="N115" s="605"/>
      <c r="O115" s="605"/>
      <c r="P115" s="605"/>
      <c r="Q115" s="605"/>
      <c r="R115" s="605"/>
      <c r="S115" s="605"/>
      <c r="T115" s="605"/>
      <c r="U115" s="605"/>
      <c r="V115" s="605"/>
      <c r="W115" s="605"/>
      <c r="X115" s="336"/>
      <c r="Y115" s="620">
        <f t="shared" si="49"/>
        <v>0</v>
      </c>
      <c r="Z115" s="593"/>
      <c r="AA115" s="593"/>
      <c r="AB115" s="593"/>
      <c r="AC115" s="593"/>
      <c r="AD115" s="600"/>
      <c r="AF115" s="1409"/>
      <c r="AG115" s="875"/>
    </row>
    <row r="116" spans="2:33" x14ac:dyDescent="0.25">
      <c r="B116" s="332"/>
      <c r="C116" s="33"/>
      <c r="D116" s="32" t="s">
        <v>209</v>
      </c>
      <c r="E116" s="32"/>
      <c r="F116" s="32"/>
      <c r="G116" s="32"/>
      <c r="H116" s="32"/>
      <c r="I116" s="592" t="str">
        <f t="shared" si="47"/>
        <v xml:space="preserve"> </v>
      </c>
      <c r="J116" s="810"/>
      <c r="K116" s="617">
        <f t="shared" si="48"/>
        <v>0</v>
      </c>
      <c r="L116" s="593"/>
      <c r="M116" s="605"/>
      <c r="N116" s="605"/>
      <c r="O116" s="605"/>
      <c r="P116" s="605"/>
      <c r="Q116" s="605"/>
      <c r="R116" s="605"/>
      <c r="S116" s="605"/>
      <c r="T116" s="605"/>
      <c r="U116" s="605"/>
      <c r="V116" s="605"/>
      <c r="W116" s="605"/>
      <c r="X116" s="336"/>
      <c r="Y116" s="620">
        <f t="shared" si="49"/>
        <v>0</v>
      </c>
      <c r="Z116" s="593"/>
      <c r="AA116" s="593"/>
      <c r="AB116" s="593"/>
      <c r="AC116" s="593"/>
      <c r="AD116" s="600"/>
      <c r="AF116" s="1409"/>
      <c r="AG116" s="875"/>
    </row>
    <row r="117" spans="2:33" x14ac:dyDescent="0.25">
      <c r="B117" s="332"/>
      <c r="C117" s="33"/>
      <c r="D117" s="32" t="s">
        <v>210</v>
      </c>
      <c r="E117" s="32"/>
      <c r="F117" s="32"/>
      <c r="G117" s="32"/>
      <c r="H117" s="32"/>
      <c r="I117" s="592" t="str">
        <f t="shared" si="47"/>
        <v xml:space="preserve"> </v>
      </c>
      <c r="J117" s="810"/>
      <c r="K117" s="617">
        <f>SUM(L117:W117)</f>
        <v>0</v>
      </c>
      <c r="L117" s="593"/>
      <c r="M117" s="605"/>
      <c r="N117" s="605"/>
      <c r="O117" s="605"/>
      <c r="P117" s="605"/>
      <c r="Q117" s="605"/>
      <c r="R117" s="605"/>
      <c r="S117" s="605"/>
      <c r="T117" s="605"/>
      <c r="U117" s="605"/>
      <c r="V117" s="605"/>
      <c r="W117" s="605"/>
      <c r="X117" s="1520"/>
      <c r="Y117" s="620">
        <f t="shared" si="49"/>
        <v>0</v>
      </c>
      <c r="Z117" s="593"/>
      <c r="AA117" s="593"/>
      <c r="AB117" s="593"/>
      <c r="AC117" s="593"/>
      <c r="AD117" s="600"/>
      <c r="AF117" s="1409"/>
      <c r="AG117" s="875"/>
    </row>
    <row r="118" spans="2:33" ht="15.75" thickBot="1" x14ac:dyDescent="0.3">
      <c r="B118" s="332"/>
      <c r="C118" s="33"/>
      <c r="D118" s="37" t="s">
        <v>383</v>
      </c>
      <c r="E118" s="1950"/>
      <c r="F118" s="1951"/>
      <c r="G118" s="1952"/>
      <c r="H118" s="32"/>
      <c r="I118" s="618" t="str">
        <f t="shared" si="47"/>
        <v xml:space="preserve"> </v>
      </c>
      <c r="J118" s="811"/>
      <c r="K118" s="619">
        <f t="shared" si="48"/>
        <v>0</v>
      </c>
      <c r="L118" s="607"/>
      <c r="M118" s="608"/>
      <c r="N118" s="608"/>
      <c r="O118" s="608"/>
      <c r="P118" s="608"/>
      <c r="Q118" s="608"/>
      <c r="R118" s="608"/>
      <c r="S118" s="608"/>
      <c r="T118" s="608"/>
      <c r="U118" s="608"/>
      <c r="V118" s="608"/>
      <c r="W118" s="608"/>
      <c r="X118" s="1521"/>
      <c r="Y118" s="622">
        <f t="shared" si="49"/>
        <v>0</v>
      </c>
      <c r="Z118" s="607"/>
      <c r="AA118" s="607"/>
      <c r="AB118" s="607"/>
      <c r="AC118" s="607"/>
      <c r="AD118" s="611"/>
      <c r="AF118" s="1410"/>
      <c r="AG118" s="875"/>
    </row>
    <row r="119" spans="2:33" ht="15.75" thickBot="1" x14ac:dyDescent="0.3">
      <c r="B119" s="332"/>
      <c r="C119" s="33"/>
      <c r="D119" s="32"/>
      <c r="E119" s="32"/>
      <c r="F119" s="32"/>
      <c r="G119" s="36" t="s">
        <v>142</v>
      </c>
      <c r="H119" s="36"/>
      <c r="I119" s="272" t="str">
        <f t="shared" si="47"/>
        <v xml:space="preserve"> </v>
      </c>
      <c r="J119" s="25">
        <f>SUM(J111:J118)</f>
        <v>0</v>
      </c>
      <c r="K119" s="18">
        <f t="shared" ref="K119:W119" si="50">SUM(K111:K118)</f>
        <v>0</v>
      </c>
      <c r="L119" s="840">
        <f t="shared" si="50"/>
        <v>0</v>
      </c>
      <c r="M119" s="841">
        <f t="shared" si="50"/>
        <v>0</v>
      </c>
      <c r="N119" s="841">
        <f t="shared" si="50"/>
        <v>0</v>
      </c>
      <c r="O119" s="841">
        <f t="shared" si="50"/>
        <v>0</v>
      </c>
      <c r="P119" s="841">
        <f t="shared" ref="P119:U119" si="51">SUM(P111:P118)</f>
        <v>0</v>
      </c>
      <c r="Q119" s="841">
        <f t="shared" si="51"/>
        <v>0</v>
      </c>
      <c r="R119" s="841">
        <f t="shared" si="51"/>
        <v>0</v>
      </c>
      <c r="S119" s="841">
        <f t="shared" si="51"/>
        <v>0</v>
      </c>
      <c r="T119" s="841">
        <f t="shared" si="51"/>
        <v>0</v>
      </c>
      <c r="U119" s="841">
        <f t="shared" si="51"/>
        <v>0</v>
      </c>
      <c r="V119" s="841">
        <f t="shared" si="50"/>
        <v>0</v>
      </c>
      <c r="W119" s="841">
        <f t="shared" si="50"/>
        <v>0</v>
      </c>
      <c r="X119" s="337"/>
      <c r="Y119" s="621">
        <f t="shared" ref="Y119:AD119" si="52">SUM(Y111:Y118)</f>
        <v>0</v>
      </c>
      <c r="Z119" s="843">
        <f t="shared" si="52"/>
        <v>0</v>
      </c>
      <c r="AA119" s="843">
        <f t="shared" si="52"/>
        <v>0</v>
      </c>
      <c r="AB119" s="843">
        <f t="shared" si="52"/>
        <v>0</v>
      </c>
      <c r="AC119" s="843">
        <f t="shared" si="52"/>
        <v>0</v>
      </c>
      <c r="AD119" s="844">
        <f t="shared" si="52"/>
        <v>0</v>
      </c>
      <c r="AG119" s="875"/>
    </row>
    <row r="120" spans="2:33" ht="7.5" customHeight="1" thickBot="1" x14ac:dyDescent="0.3">
      <c r="B120" s="332"/>
      <c r="C120" s="37"/>
      <c r="D120" s="32"/>
      <c r="E120" s="32"/>
      <c r="F120" s="32"/>
      <c r="G120" s="32"/>
      <c r="H120" s="32"/>
      <c r="I120" s="33"/>
      <c r="J120" s="15"/>
      <c r="K120" s="1309"/>
      <c r="L120" s="15"/>
      <c r="M120" s="15"/>
      <c r="N120" s="15"/>
      <c r="O120" s="15"/>
      <c r="P120" s="1309"/>
      <c r="Q120" s="1309"/>
      <c r="R120" s="1309"/>
      <c r="S120" s="1309"/>
      <c r="T120" s="1309"/>
      <c r="U120" s="1309"/>
      <c r="V120" s="1309"/>
      <c r="W120" s="15"/>
      <c r="X120" s="336"/>
      <c r="Y120" s="15"/>
      <c r="Z120" s="15"/>
      <c r="AA120" s="15"/>
      <c r="AB120" s="15"/>
      <c r="AC120" s="15"/>
      <c r="AD120" s="15"/>
      <c r="AG120" s="875"/>
    </row>
    <row r="121" spans="2:33" ht="15.75" thickBot="1" x14ac:dyDescent="0.3">
      <c r="B121" s="332"/>
      <c r="C121" s="1467" t="s">
        <v>211</v>
      </c>
      <c r="D121" s="1467"/>
      <c r="E121" s="1468"/>
      <c r="F121" s="1468"/>
      <c r="G121" s="1468"/>
      <c r="H121" s="1468"/>
      <c r="I121" s="1469"/>
      <c r="J121" s="1470">
        <f>ROUND((J20+J39+J55+J61+J70+J81+J87+J103+J108+J119),0)</f>
        <v>0</v>
      </c>
      <c r="K121" s="1465">
        <f>(K20+K39+K55+K61+K70+K81+K87+K103+K108+K119)</f>
        <v>0</v>
      </c>
      <c r="L121" s="1465">
        <f t="shared" ref="L121:W121" si="53">L20+L39+L55+L61+L70+L81+L87+L103+L108+L119</f>
        <v>0</v>
      </c>
      <c r="M121" s="1465">
        <f t="shared" si="53"/>
        <v>0</v>
      </c>
      <c r="N121" s="1465">
        <f t="shared" si="53"/>
        <v>0</v>
      </c>
      <c r="O121" s="1465">
        <f t="shared" si="53"/>
        <v>0</v>
      </c>
      <c r="P121" s="1465">
        <f t="shared" ref="P121:U121" si="54">P20+P39+P55+P61+P70+P81+P87+P103+P108+P119</f>
        <v>0</v>
      </c>
      <c r="Q121" s="1465">
        <f t="shared" si="54"/>
        <v>0</v>
      </c>
      <c r="R121" s="1465">
        <f t="shared" si="54"/>
        <v>0</v>
      </c>
      <c r="S121" s="1465">
        <f t="shared" si="54"/>
        <v>0</v>
      </c>
      <c r="T121" s="1465">
        <f t="shared" si="54"/>
        <v>0</v>
      </c>
      <c r="U121" s="1465">
        <f t="shared" si="54"/>
        <v>0</v>
      </c>
      <c r="V121" s="1465">
        <f t="shared" si="53"/>
        <v>0</v>
      </c>
      <c r="W121" s="1465">
        <f t="shared" si="53"/>
        <v>0</v>
      </c>
      <c r="X121" s="1471"/>
      <c r="Y121" s="1472">
        <f>(Y20+Y39+Y55+Y61+Y70+Y81+Y87+Y103+Y108+Y119)</f>
        <v>0</v>
      </c>
      <c r="Z121" s="1465">
        <f>Z20+Z39+Z55+Z61+Z70+Z81+Z87+Z103+Z108+Z119</f>
        <v>0</v>
      </c>
      <c r="AA121" s="1465">
        <f>AA20+AA39+AA55+AA61+AA70+AA81+AA87+AA103+AA108+AA119</f>
        <v>0</v>
      </c>
      <c r="AB121" s="1465">
        <f>AB20+AB39+AB55+AB61+AB70+AB81+AB87+AB103+AB108+AB119</f>
        <v>0</v>
      </c>
      <c r="AC121" s="1465">
        <f>AC20+AC39+AC55+AC61+AC70+AC81+AC87+AC103+AC108+AC119</f>
        <v>0</v>
      </c>
      <c r="AD121" s="1466">
        <f>AD20+AD39+AD55+AD61+AD70+AD81+AD87+AD103+AD108+AD119</f>
        <v>0</v>
      </c>
      <c r="AG121" s="875"/>
    </row>
    <row r="122" spans="2:33" ht="3.75" customHeight="1" x14ac:dyDescent="0.25">
      <c r="B122" s="332"/>
      <c r="C122" s="35"/>
      <c r="D122" s="35"/>
      <c r="E122" s="35"/>
      <c r="F122" s="35"/>
      <c r="G122" s="35"/>
      <c r="H122" s="35"/>
      <c r="I122" s="35"/>
      <c r="J122" s="15"/>
      <c r="K122" s="15"/>
      <c r="L122" s="15"/>
      <c r="M122" s="15"/>
      <c r="N122" s="15"/>
      <c r="O122" s="15"/>
      <c r="P122" s="15"/>
      <c r="Q122" s="15"/>
      <c r="R122" s="15"/>
      <c r="S122" s="15"/>
      <c r="T122" s="15"/>
      <c r="U122" s="15"/>
      <c r="V122" s="15"/>
      <c r="W122" s="15"/>
      <c r="X122" s="345"/>
      <c r="Y122" s="1547"/>
      <c r="Z122" s="15"/>
      <c r="AA122" s="15"/>
      <c r="AB122" s="15"/>
      <c r="AC122" s="15"/>
      <c r="AD122" s="15"/>
      <c r="AG122" s="875"/>
    </row>
    <row r="123" spans="2:33" ht="15" customHeight="1" x14ac:dyDescent="0.25">
      <c r="B123" s="332"/>
      <c r="C123" s="273"/>
      <c r="D123" s="273"/>
      <c r="E123" s="273"/>
      <c r="F123" s="273"/>
      <c r="G123" s="273"/>
      <c r="H123" s="273"/>
      <c r="I123" s="273"/>
      <c r="K123" s="1402"/>
      <c r="W123" s="1402"/>
      <c r="X123" s="345"/>
      <c r="AG123" s="875"/>
    </row>
    <row r="124" spans="2:33" ht="15.75" x14ac:dyDescent="0.25">
      <c r="B124" s="332"/>
      <c r="C124" s="33"/>
      <c r="D124" s="33"/>
      <c r="E124" s="33"/>
      <c r="F124" s="33"/>
      <c r="G124" s="33"/>
      <c r="H124" s="33"/>
      <c r="I124" s="33"/>
      <c r="J124" s="1544" t="s">
        <v>24</v>
      </c>
      <c r="K124" s="1402"/>
      <c r="W124" s="1402"/>
      <c r="X124" s="33"/>
      <c r="AG124" s="875"/>
    </row>
    <row r="125" spans="2:33" ht="3.75" customHeight="1" thickBot="1" x14ac:dyDescent="0.3">
      <c r="B125" s="1545"/>
      <c r="C125" s="1546"/>
      <c r="D125" s="1546"/>
      <c r="E125" s="1546"/>
      <c r="F125" s="1546"/>
      <c r="G125" s="1546"/>
      <c r="H125" s="1546"/>
      <c r="I125" s="1546"/>
      <c r="J125" s="1546"/>
      <c r="K125" s="1546"/>
      <c r="L125" s="1546"/>
      <c r="M125" s="1546"/>
      <c r="N125" s="1546"/>
      <c r="O125" s="1546"/>
      <c r="P125" s="1546"/>
      <c r="Q125" s="1546"/>
      <c r="R125" s="1546"/>
      <c r="S125" s="1546"/>
      <c r="T125" s="1546"/>
      <c r="U125" s="1546"/>
      <c r="V125" s="1546"/>
      <c r="W125" s="1546"/>
      <c r="X125" s="1546"/>
      <c r="Y125" s="1546"/>
      <c r="Z125" s="1546"/>
      <c r="AA125" s="1546"/>
      <c r="AB125" s="1546"/>
      <c r="AC125" s="1546"/>
      <c r="AD125" s="1546"/>
      <c r="AE125" s="1546"/>
      <c r="AF125" s="1546"/>
      <c r="AG125" s="1421"/>
    </row>
    <row r="127" spans="2:33" ht="15" customHeight="1" x14ac:dyDescent="0.25"/>
    <row r="128" spans="2:33" x14ac:dyDescent="0.25">
      <c r="K128" s="1402"/>
    </row>
    <row r="129" spans="10:30" x14ac:dyDescent="0.25">
      <c r="J129" s="1073"/>
      <c r="K129" s="1402"/>
      <c r="Z129" s="1402"/>
      <c r="AA129" s="1402"/>
      <c r="AB129" s="1402"/>
      <c r="AC129" s="1402"/>
      <c r="AD129" s="1402"/>
    </row>
    <row r="130" spans="10:30" ht="15.75" hidden="1" thickBot="1" x14ac:dyDescent="0.3">
      <c r="K130" s="1522"/>
      <c r="L130" s="306" t="s">
        <v>1019</v>
      </c>
    </row>
    <row r="131" spans="10:30" ht="15.75" hidden="1" thickBot="1" x14ac:dyDescent="0.3">
      <c r="K131" s="1522"/>
      <c r="L131" s="1646" t="s">
        <v>1020</v>
      </c>
      <c r="M131" s="1466">
        <f>'4'!F24</f>
        <v>0</v>
      </c>
      <c r="N131" s="1466">
        <f>M131-J92</f>
        <v>0</v>
      </c>
      <c r="O131" s="1402"/>
      <c r="P131" s="1402"/>
      <c r="Q131" s="1402"/>
      <c r="R131" s="1402"/>
      <c r="S131" s="1402"/>
      <c r="T131" s="1402"/>
      <c r="U131" s="1402"/>
      <c r="V131" s="1402"/>
      <c r="W131" s="1402"/>
    </row>
    <row r="132" spans="10:30" hidden="1" x14ac:dyDescent="0.25">
      <c r="K132" s="1522"/>
    </row>
    <row r="133" spans="10:30" ht="15.75" hidden="1" thickBot="1" x14ac:dyDescent="0.3">
      <c r="K133" s="1522"/>
      <c r="L133" s="306" t="s">
        <v>1021</v>
      </c>
    </row>
    <row r="134" spans="10:30" ht="15.75" hidden="1" thickBot="1" x14ac:dyDescent="0.3">
      <c r="K134" s="1522"/>
      <c r="L134" s="1646" t="s">
        <v>1022</v>
      </c>
      <c r="M134" s="1466">
        <f>'6E'!H51</f>
        <v>0</v>
      </c>
      <c r="N134" s="1466">
        <f>ABS(M134-(J94+J95))</f>
        <v>0</v>
      </c>
    </row>
    <row r="135" spans="10:30" hidden="1" x14ac:dyDescent="0.25">
      <c r="K135" s="1628"/>
    </row>
    <row r="136" spans="10:30" ht="15.75" hidden="1" thickBot="1" x14ac:dyDescent="0.3">
      <c r="K136" s="1522"/>
      <c r="L136" s="306" t="s">
        <v>981</v>
      </c>
      <c r="N136" s="1645" t="s">
        <v>984</v>
      </c>
    </row>
    <row r="137" spans="10:30" hidden="1" x14ac:dyDescent="0.25">
      <c r="K137" s="1522"/>
      <c r="L137" s="1647" t="s">
        <v>982</v>
      </c>
      <c r="M137" s="1648">
        <f>'7'!F71</f>
        <v>0</v>
      </c>
      <c r="N137" s="1648">
        <f>ABS(M137-K121)</f>
        <v>0</v>
      </c>
    </row>
    <row r="138" spans="10:30" ht="15.75" hidden="1" thickBot="1" x14ac:dyDescent="0.3">
      <c r="K138" s="1522"/>
      <c r="L138" s="1649" t="s">
        <v>983</v>
      </c>
      <c r="M138" s="1650">
        <f>'7'!F93</f>
        <v>0</v>
      </c>
      <c r="N138" s="1650">
        <f>ABS(M138-Y121)</f>
        <v>0</v>
      </c>
    </row>
    <row r="144" spans="10:30" x14ac:dyDescent="0.25">
      <c r="L144" s="1680"/>
    </row>
  </sheetData>
  <sheetProtection algorithmName="SHA-512" hashValue="LwSeJ8M52czo3j81/HKXQxrX6vSemkMn+o84Dj2j32D2GzftCxlO3IFUElyKPVUKqFTCp45I5i01vfPgCnyYCw==" saltValue="P9cUGNu0K/ClcUYch+sylQ==" spinCount="100000" sheet="1" formatCells="0" formatColumns="0" formatRows="0"/>
  <mergeCells count="20">
    <mergeCell ref="AJ8:AN9"/>
    <mergeCell ref="AJ10:AN11"/>
    <mergeCell ref="I5:I11"/>
    <mergeCell ref="AJ4:AN5"/>
    <mergeCell ref="AJ6:AN7"/>
    <mergeCell ref="E118:G118"/>
    <mergeCell ref="C3:AF3"/>
    <mergeCell ref="K5:W5"/>
    <mergeCell ref="Y5:AD5"/>
    <mergeCell ref="E102:G102"/>
    <mergeCell ref="E69:G69"/>
    <mergeCell ref="E60:G60"/>
    <mergeCell ref="E38:G38"/>
    <mergeCell ref="E54:G54"/>
    <mergeCell ref="E80:G80"/>
    <mergeCell ref="E86:G86"/>
    <mergeCell ref="E19:G19"/>
    <mergeCell ref="J5:J11"/>
    <mergeCell ref="K6:K11"/>
    <mergeCell ref="Y6:Y11"/>
  </mergeCells>
  <conditionalFormatting sqref="L12:W12 Y12:AE12">
    <cfRule type="containsText" dxfId="60" priority="3" operator="containsText" text="Source &gt; Uses">
      <formula>NOT(ISERROR(SEARCH("Source &gt; Uses",L12)))</formula>
    </cfRule>
    <cfRule type="containsText" dxfId="59" priority="4" operator="containsText" text="Source = Uses">
      <formula>NOT(ISERROR(SEARCH("Source = Uses",L12)))</formula>
    </cfRule>
    <cfRule type="containsText" dxfId="58" priority="5" operator="containsText" text="Source &lt; Uses">
      <formula>NOT(ISERROR(SEARCH("Source &lt; Uses",L12)))</formula>
    </cfRule>
  </conditionalFormatting>
  <conditionalFormatting sqref="AJ8 K123">
    <cfRule type="containsText" dxfId="57" priority="17" operator="containsText" text="w">
      <formula>NOT(ISERROR(SEARCH("w",K8)))</formula>
    </cfRule>
  </conditionalFormatting>
  <conditionalFormatting sqref="AJ10">
    <cfRule type="containsText" dxfId="56" priority="16" operator="containsText" text="w">
      <formula>NOT(ISERROR(SEARCH("w",AJ10)))</formula>
    </cfRule>
  </conditionalFormatting>
  <conditionalFormatting sqref="AJ4:AN5">
    <cfRule type="containsText" dxfId="55" priority="2" operator="containsText" text="warning">
      <formula>NOT(ISERROR(SEARCH("warning",AJ4)))</formula>
    </cfRule>
  </conditionalFormatting>
  <conditionalFormatting sqref="AJ6:AN7">
    <cfRule type="containsText" dxfId="54" priority="1" operator="containsText" text="w">
      <formula>NOT(ISERROR(SEARCH("w",AJ6)))</formula>
    </cfRule>
  </conditionalFormatting>
  <dataValidations xWindow="296" yWindow="799" count="3">
    <dataValidation allowBlank="1" showInputMessage="1" showErrorMessage="1" promptTitle="Rehab Contingency %" prompt="Defined as Rehab Contingency divided by the sum of Rehab, Contractor Profit, Contractor Overhead, and Bond Premium amounts_x000a__x000a_% =J29 / (J25+J26+J27+J36)" sqref="G29" xr:uid="{00000000-0002-0000-12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28 / (J24+J26+J27+J36))" sqref="G28" xr:uid="{00000000-0002-0000-1200-000001000000}"/>
    <dataValidation allowBlank="1" showInputMessage="1" showErrorMessage="1" promptTitle="LIHTC Basis - Approval Required" prompt="Approval from WSHFC is required to claim basis for Community Facilities." sqref="J107" xr:uid="{00000000-0002-0000-1200-000002000000}"/>
  </dataValidations>
  <pageMargins left="0.25" right="0.25" top="0.75" bottom="0.75" header="0.3" footer="0.3"/>
  <pageSetup scale="81" fitToHeight="4" orientation="landscape" r:id="rId1"/>
  <headerFooter>
    <oddFooter>&amp;LForm 6A
Development Budgets&amp;CCFA Forms</oddFooter>
  </headerFooter>
  <rowBreaks count="3" manualBreakCount="3">
    <brk id="40" min="1" max="21" man="1"/>
    <brk id="71" min="1" max="21" man="1"/>
    <brk id="104" min="1"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B1:L104"/>
  <sheetViews>
    <sheetView showGridLines="0" zoomScaleNormal="100" workbookViewId="0">
      <selection activeCell="J19" sqref="J18:K19"/>
    </sheetView>
  </sheetViews>
  <sheetFormatPr defaultColWidth="9.140625" defaultRowHeight="15" x14ac:dyDescent="0.25"/>
  <cols>
    <col min="1" max="2" width="1.7109375" style="296" customWidth="1"/>
    <col min="3" max="3" width="2.85546875" style="296" customWidth="1"/>
    <col min="4" max="4" width="5.7109375" style="296" customWidth="1"/>
    <col min="5" max="5" width="8.5703125" style="296" customWidth="1"/>
    <col min="6" max="6" width="12.85546875" style="296" customWidth="1"/>
    <col min="7" max="7" width="10.7109375" style="296" customWidth="1"/>
    <col min="8" max="8" width="1.42578125" style="296" customWidth="1"/>
    <col min="9" max="9" width="12.5703125" style="296" bestFit="1" customWidth="1"/>
    <col min="10" max="10" width="19.28515625" style="296" customWidth="1"/>
    <col min="11" max="11" width="40.7109375" style="296" customWidth="1"/>
    <col min="12" max="12" width="1.7109375" style="296" customWidth="1"/>
    <col min="13" max="16384" width="9.140625" style="296"/>
  </cols>
  <sheetData>
    <row r="1" spans="2:12" ht="15.75" thickBot="1" x14ac:dyDescent="0.3"/>
    <row r="2" spans="2:12" ht="9" customHeight="1" x14ac:dyDescent="0.25">
      <c r="B2" s="348"/>
      <c r="C2" s="349"/>
      <c r="D2" s="349"/>
      <c r="E2" s="349"/>
      <c r="F2" s="349"/>
      <c r="G2" s="349"/>
      <c r="H2" s="349"/>
      <c r="I2" s="349"/>
      <c r="J2" s="349"/>
      <c r="K2" s="349"/>
      <c r="L2" s="350"/>
    </row>
    <row r="3" spans="2:12" ht="18.75" x14ac:dyDescent="0.3">
      <c r="B3" s="351"/>
      <c r="C3" s="1796" t="s">
        <v>480</v>
      </c>
      <c r="D3" s="1796"/>
      <c r="E3" s="1796"/>
      <c r="F3" s="1796"/>
      <c r="G3" s="1796"/>
      <c r="H3" s="1796"/>
      <c r="I3" s="1796"/>
      <c r="J3" s="1796"/>
      <c r="K3" s="1796"/>
      <c r="L3" s="352"/>
    </row>
    <row r="4" spans="2:12" ht="7.5" customHeight="1" thickBot="1" x14ac:dyDescent="0.3">
      <c r="B4" s="351"/>
      <c r="C4" s="353"/>
      <c r="D4" s="353"/>
      <c r="E4" s="353"/>
      <c r="F4" s="353"/>
      <c r="G4" s="353"/>
      <c r="H4" s="353"/>
      <c r="I4" s="353"/>
      <c r="J4" s="353"/>
      <c r="K4" s="113"/>
      <c r="L4" s="352"/>
    </row>
    <row r="5" spans="2:12" x14ac:dyDescent="0.25">
      <c r="B5" s="351"/>
      <c r="C5" s="33"/>
      <c r="D5" s="33"/>
      <c r="E5" s="33"/>
      <c r="F5" s="33"/>
      <c r="G5" s="33"/>
      <c r="H5" s="33"/>
      <c r="I5" s="1978" t="s">
        <v>134</v>
      </c>
      <c r="J5" s="1979"/>
      <c r="K5" s="1980"/>
      <c r="L5" s="352"/>
    </row>
    <row r="6" spans="2:12" ht="23.25" thickBot="1" x14ac:dyDescent="0.3">
      <c r="B6" s="351"/>
      <c r="C6" s="54"/>
      <c r="D6" s="33"/>
      <c r="E6" s="33"/>
      <c r="F6" s="55"/>
      <c r="G6" s="55"/>
      <c r="H6" s="55"/>
      <c r="I6" s="1426" t="s">
        <v>212</v>
      </c>
      <c r="J6" s="1981" t="s">
        <v>1024</v>
      </c>
      <c r="K6" s="1982"/>
      <c r="L6" s="352"/>
    </row>
    <row r="7" spans="2:12" ht="15.75" thickBot="1" x14ac:dyDescent="0.3">
      <c r="B7" s="351"/>
      <c r="C7" s="46" t="s">
        <v>136</v>
      </c>
      <c r="D7" s="47"/>
      <c r="E7" s="47"/>
      <c r="F7" s="48"/>
      <c r="G7" s="48"/>
      <c r="H7" s="48"/>
      <c r="I7" s="31"/>
      <c r="J7" s="31"/>
      <c r="K7" s="353"/>
      <c r="L7" s="352"/>
    </row>
    <row r="8" spans="2:12" x14ac:dyDescent="0.25">
      <c r="B8" s="351"/>
      <c r="C8" s="113"/>
      <c r="D8" s="118" t="s">
        <v>137</v>
      </c>
      <c r="E8" s="118"/>
      <c r="F8" s="118"/>
      <c r="G8" s="118"/>
      <c r="H8" s="119"/>
      <c r="I8" s="1153">
        <f>'6A'!K14</f>
        <v>0</v>
      </c>
      <c r="J8" s="1973"/>
      <c r="K8" s="1974"/>
      <c r="L8" s="352"/>
    </row>
    <row r="9" spans="2:12" x14ac:dyDescent="0.25">
      <c r="B9" s="351"/>
      <c r="C9" s="113"/>
      <c r="D9" s="33" t="s">
        <v>138</v>
      </c>
      <c r="E9" s="33"/>
      <c r="F9" s="33"/>
      <c r="G9" s="33"/>
      <c r="H9" s="120"/>
      <c r="I9" s="1319">
        <f>'6A'!K15</f>
        <v>0</v>
      </c>
      <c r="J9" s="1969"/>
      <c r="K9" s="1970"/>
      <c r="L9" s="352"/>
    </row>
    <row r="10" spans="2:12" x14ac:dyDescent="0.25">
      <c r="B10" s="351"/>
      <c r="C10" s="113"/>
      <c r="D10" s="33" t="s">
        <v>139</v>
      </c>
      <c r="E10" s="33"/>
      <c r="F10" s="33"/>
      <c r="G10" s="33"/>
      <c r="H10" s="120"/>
      <c r="I10" s="1319">
        <f>'6A'!K16</f>
        <v>0</v>
      </c>
      <c r="J10" s="1969"/>
      <c r="K10" s="1970"/>
      <c r="L10" s="352"/>
    </row>
    <row r="11" spans="2:12" x14ac:dyDescent="0.25">
      <c r="B11" s="351"/>
      <c r="C11" s="113"/>
      <c r="D11" s="33" t="s">
        <v>140</v>
      </c>
      <c r="E11" s="33"/>
      <c r="F11" s="33"/>
      <c r="G11" s="33"/>
      <c r="H11" s="120"/>
      <c r="I11" s="1319">
        <f>'6A'!K17</f>
        <v>0</v>
      </c>
      <c r="J11" s="1969"/>
      <c r="K11" s="1970"/>
      <c r="L11" s="352"/>
    </row>
    <row r="12" spans="2:12" x14ac:dyDescent="0.25">
      <c r="B12" s="351"/>
      <c r="C12" s="113"/>
      <c r="D12" s="33" t="s">
        <v>141</v>
      </c>
      <c r="E12" s="33"/>
      <c r="F12" s="33"/>
      <c r="G12" s="33"/>
      <c r="H12" s="120"/>
      <c r="I12" s="1319">
        <f>'6A'!K18</f>
        <v>0</v>
      </c>
      <c r="J12" s="1969"/>
      <c r="K12" s="1970"/>
      <c r="L12" s="352"/>
    </row>
    <row r="13" spans="2:12" ht="15.75" thickBot="1" x14ac:dyDescent="0.3">
      <c r="B13" s="351"/>
      <c r="C13" s="113"/>
      <c r="D13" s="33" t="s">
        <v>213</v>
      </c>
      <c r="E13" s="33"/>
      <c r="F13" s="33"/>
      <c r="G13" s="33"/>
      <c r="H13" s="120"/>
      <c r="I13" s="1320">
        <f>'6A'!K19</f>
        <v>0</v>
      </c>
      <c r="J13" s="1971"/>
      <c r="K13" s="1972"/>
      <c r="L13" s="352"/>
    </row>
    <row r="14" spans="2:12" ht="3.75" customHeight="1" x14ac:dyDescent="0.25">
      <c r="B14" s="351"/>
      <c r="C14" s="35"/>
      <c r="D14" s="36"/>
      <c r="E14" s="36"/>
      <c r="F14" s="32"/>
      <c r="G14" s="32"/>
      <c r="H14" s="32"/>
      <c r="I14" s="15"/>
      <c r="J14" s="28"/>
      <c r="K14" s="353"/>
      <c r="L14" s="352"/>
    </row>
    <row r="15" spans="2:12" ht="15.75" thickBot="1" x14ac:dyDescent="0.3">
      <c r="B15" s="351"/>
      <c r="C15" s="46" t="s">
        <v>143</v>
      </c>
      <c r="D15" s="47"/>
      <c r="E15" s="47"/>
      <c r="F15" s="48"/>
      <c r="G15" s="48"/>
      <c r="H15" s="48"/>
      <c r="I15" s="1321"/>
      <c r="J15" s="29"/>
      <c r="K15" s="113"/>
      <c r="L15" s="352"/>
    </row>
    <row r="16" spans="2:12" x14ac:dyDescent="0.25">
      <c r="B16" s="351"/>
      <c r="C16" s="113"/>
      <c r="D16" s="118" t="s">
        <v>144</v>
      </c>
      <c r="E16" s="118"/>
      <c r="F16" s="118"/>
      <c r="G16" s="118"/>
      <c r="H16" s="119"/>
      <c r="I16" s="1153">
        <f>'6A'!K23</f>
        <v>0</v>
      </c>
      <c r="J16" s="1973"/>
      <c r="K16" s="1974"/>
      <c r="L16" s="352"/>
    </row>
    <row r="17" spans="2:12" x14ac:dyDescent="0.25">
      <c r="B17" s="351"/>
      <c r="C17" s="113"/>
      <c r="D17" s="33" t="s">
        <v>145</v>
      </c>
      <c r="E17" s="33"/>
      <c r="F17" s="33"/>
      <c r="G17" s="33"/>
      <c r="H17" s="120"/>
      <c r="I17" s="1319">
        <f>'6A'!K24</f>
        <v>0</v>
      </c>
      <c r="J17" s="1969"/>
      <c r="K17" s="1970"/>
      <c r="L17" s="352"/>
    </row>
    <row r="18" spans="2:12" x14ac:dyDescent="0.25">
      <c r="B18" s="351"/>
      <c r="C18" s="113"/>
      <c r="D18" s="33" t="s">
        <v>146</v>
      </c>
      <c r="E18" s="33"/>
      <c r="F18" s="33"/>
      <c r="G18" s="33"/>
      <c r="H18" s="120"/>
      <c r="I18" s="1319">
        <f>'6A'!K25</f>
        <v>0</v>
      </c>
      <c r="J18" s="1969"/>
      <c r="K18" s="1970"/>
      <c r="L18" s="352"/>
    </row>
    <row r="19" spans="2:12" x14ac:dyDescent="0.25">
      <c r="B19" s="351"/>
      <c r="C19" s="113"/>
      <c r="D19" s="33" t="s">
        <v>147</v>
      </c>
      <c r="E19" s="33"/>
      <c r="F19" s="33"/>
      <c r="G19" s="33"/>
      <c r="H19" s="120"/>
      <c r="I19" s="1319">
        <f>'6A'!K26</f>
        <v>0</v>
      </c>
      <c r="J19" s="1969"/>
      <c r="K19" s="1970"/>
      <c r="L19" s="352"/>
    </row>
    <row r="20" spans="2:12" x14ac:dyDescent="0.25">
      <c r="B20" s="351"/>
      <c r="C20" s="113"/>
      <c r="D20" s="33" t="s">
        <v>148</v>
      </c>
      <c r="E20" s="33"/>
      <c r="F20" s="33"/>
      <c r="G20" s="33"/>
      <c r="H20" s="120"/>
      <c r="I20" s="1319">
        <f>'6A'!K27</f>
        <v>0</v>
      </c>
      <c r="J20" s="1969"/>
      <c r="K20" s="1970"/>
      <c r="L20" s="352"/>
    </row>
    <row r="21" spans="2:12" x14ac:dyDescent="0.25">
      <c r="B21" s="351"/>
      <c r="C21" s="113"/>
      <c r="D21" s="33" t="s">
        <v>149</v>
      </c>
      <c r="E21" s="33"/>
      <c r="F21" s="33"/>
      <c r="G21" s="33"/>
      <c r="H21" s="120"/>
      <c r="I21" s="1319">
        <f>'6A'!K28</f>
        <v>0</v>
      </c>
      <c r="J21" s="1975"/>
      <c r="K21" s="1970"/>
      <c r="L21" s="352"/>
    </row>
    <row r="22" spans="2:12" x14ac:dyDescent="0.25">
      <c r="B22" s="351"/>
      <c r="C22" s="113"/>
      <c r="D22" s="33" t="s">
        <v>150</v>
      </c>
      <c r="E22" s="33"/>
      <c r="F22" s="33"/>
      <c r="G22" s="33"/>
      <c r="H22" s="120"/>
      <c r="I22" s="1319">
        <f>'6A'!K29</f>
        <v>0</v>
      </c>
      <c r="J22" s="1969"/>
      <c r="K22" s="1970"/>
      <c r="L22" s="352"/>
    </row>
    <row r="23" spans="2:12" x14ac:dyDescent="0.25">
      <c r="B23" s="351"/>
      <c r="C23" s="113"/>
      <c r="D23" s="33" t="s">
        <v>151</v>
      </c>
      <c r="E23" s="33"/>
      <c r="F23" s="33"/>
      <c r="G23" s="33"/>
      <c r="H23" s="120"/>
      <c r="I23" s="1319">
        <f>'6A'!K30</f>
        <v>0</v>
      </c>
      <c r="J23" s="1969"/>
      <c r="K23" s="1970"/>
      <c r="L23" s="352"/>
    </row>
    <row r="24" spans="2:12" x14ac:dyDescent="0.25">
      <c r="B24" s="351"/>
      <c r="C24" s="113"/>
      <c r="D24" s="33" t="s">
        <v>152</v>
      </c>
      <c r="E24" s="33"/>
      <c r="F24" s="33"/>
      <c r="G24" s="33"/>
      <c r="H24" s="120"/>
      <c r="I24" s="1319">
        <f>'6A'!K31</f>
        <v>0</v>
      </c>
      <c r="J24" s="1969"/>
      <c r="K24" s="1970"/>
      <c r="L24" s="352"/>
    </row>
    <row r="25" spans="2:12" x14ac:dyDescent="0.25">
      <c r="B25" s="351"/>
      <c r="C25" s="113"/>
      <c r="D25" s="33" t="s">
        <v>153</v>
      </c>
      <c r="E25" s="33"/>
      <c r="F25" s="33"/>
      <c r="G25" s="33"/>
      <c r="H25" s="120"/>
      <c r="I25" s="1319">
        <f>'6A'!K32</f>
        <v>0</v>
      </c>
      <c r="J25" s="1969"/>
      <c r="K25" s="1970"/>
      <c r="L25" s="352"/>
    </row>
    <row r="26" spans="2:12" x14ac:dyDescent="0.25">
      <c r="B26" s="351"/>
      <c r="C26" s="113"/>
      <c r="D26" s="33" t="s">
        <v>154</v>
      </c>
      <c r="E26" s="33"/>
      <c r="F26" s="33"/>
      <c r="G26" s="33"/>
      <c r="H26" s="120"/>
      <c r="I26" s="1319">
        <f>'6A'!K33</f>
        <v>0</v>
      </c>
      <c r="J26" s="1969"/>
      <c r="K26" s="1970"/>
      <c r="L26" s="352"/>
    </row>
    <row r="27" spans="2:12" x14ac:dyDescent="0.25">
      <c r="B27" s="351"/>
      <c r="C27" s="113"/>
      <c r="D27" s="33" t="s">
        <v>155</v>
      </c>
      <c r="E27" s="33"/>
      <c r="F27" s="33"/>
      <c r="G27" s="33"/>
      <c r="H27" s="120"/>
      <c r="I27" s="1319">
        <f>'6A'!K34</f>
        <v>0</v>
      </c>
      <c r="J27" s="1969"/>
      <c r="K27" s="1970"/>
      <c r="L27" s="352"/>
    </row>
    <row r="28" spans="2:12" x14ac:dyDescent="0.25">
      <c r="B28" s="351"/>
      <c r="C28" s="113"/>
      <c r="D28" s="33" t="s">
        <v>156</v>
      </c>
      <c r="E28" s="33"/>
      <c r="F28" s="33"/>
      <c r="G28" s="33"/>
      <c r="H28" s="120"/>
      <c r="I28" s="1319">
        <f>'6A'!K35</f>
        <v>0</v>
      </c>
      <c r="J28" s="1969"/>
      <c r="K28" s="1970"/>
      <c r="L28" s="352"/>
    </row>
    <row r="29" spans="2:12" x14ac:dyDescent="0.25">
      <c r="B29" s="351"/>
      <c r="C29" s="113"/>
      <c r="D29" s="33" t="s">
        <v>157</v>
      </c>
      <c r="E29" s="33"/>
      <c r="F29" s="33"/>
      <c r="G29" s="33"/>
      <c r="H29" s="120"/>
      <c r="I29" s="1319">
        <f>'6A'!K36</f>
        <v>0</v>
      </c>
      <c r="J29" s="1969"/>
      <c r="K29" s="1970"/>
      <c r="L29" s="352"/>
    </row>
    <row r="30" spans="2:12" x14ac:dyDescent="0.25">
      <c r="B30" s="351"/>
      <c r="C30" s="113"/>
      <c r="D30" s="33" t="s">
        <v>158</v>
      </c>
      <c r="E30" s="33"/>
      <c r="F30" s="33"/>
      <c r="G30" s="33"/>
      <c r="H30" s="120"/>
      <c r="I30" s="1319">
        <f>'6A'!K37</f>
        <v>0</v>
      </c>
      <c r="J30" s="1969"/>
      <c r="K30" s="1970"/>
      <c r="L30" s="352"/>
    </row>
    <row r="31" spans="2:12" ht="15.75" thickBot="1" x14ac:dyDescent="0.3">
      <c r="B31" s="351"/>
      <c r="C31" s="113"/>
      <c r="D31" s="33" t="s">
        <v>214</v>
      </c>
      <c r="E31" s="33"/>
      <c r="F31" s="33"/>
      <c r="G31" s="33"/>
      <c r="H31" s="120"/>
      <c r="I31" s="1320">
        <f>'6A'!K38</f>
        <v>0</v>
      </c>
      <c r="J31" s="1971"/>
      <c r="K31" s="1972"/>
      <c r="L31" s="352"/>
    </row>
    <row r="32" spans="2:12" ht="3.75" customHeight="1" x14ac:dyDescent="0.25">
      <c r="B32" s="351"/>
      <c r="C32" s="35"/>
      <c r="D32" s="36"/>
      <c r="E32" s="36"/>
      <c r="F32" s="32"/>
      <c r="G32" s="32"/>
      <c r="H32" s="32"/>
      <c r="I32" s="15"/>
      <c r="J32" s="28"/>
      <c r="K32" s="353"/>
      <c r="L32" s="352"/>
    </row>
    <row r="33" spans="2:12" ht="15.75" thickBot="1" x14ac:dyDescent="0.3">
      <c r="B33" s="351"/>
      <c r="C33" s="46" t="s">
        <v>159</v>
      </c>
      <c r="D33" s="47"/>
      <c r="E33" s="47"/>
      <c r="F33" s="48"/>
      <c r="G33" s="48"/>
      <c r="H33" s="48"/>
      <c r="I33" s="15"/>
      <c r="J33" s="28"/>
      <c r="K33" s="113"/>
      <c r="L33" s="352"/>
    </row>
    <row r="34" spans="2:12" x14ac:dyDescent="0.25">
      <c r="B34" s="351"/>
      <c r="C34" s="113"/>
      <c r="D34" s="118" t="s">
        <v>160</v>
      </c>
      <c r="E34" s="118"/>
      <c r="F34" s="118"/>
      <c r="G34" s="118"/>
      <c r="H34" s="119"/>
      <c r="I34" s="1153">
        <f>'6A'!K42</f>
        <v>0</v>
      </c>
      <c r="J34" s="1973"/>
      <c r="K34" s="1974"/>
      <c r="L34" s="352"/>
    </row>
    <row r="35" spans="2:12" x14ac:dyDescent="0.25">
      <c r="B35" s="351"/>
      <c r="C35" s="113"/>
      <c r="D35" s="33" t="s">
        <v>161</v>
      </c>
      <c r="E35" s="33"/>
      <c r="F35" s="33"/>
      <c r="G35" s="33"/>
      <c r="H35" s="120"/>
      <c r="I35" s="1319">
        <f>'6A'!K43</f>
        <v>0</v>
      </c>
      <c r="J35" s="1969"/>
      <c r="K35" s="1970"/>
      <c r="L35" s="352"/>
    </row>
    <row r="36" spans="2:12" x14ac:dyDescent="0.25">
      <c r="B36" s="351"/>
      <c r="C36" s="113"/>
      <c r="D36" s="33" t="s">
        <v>162</v>
      </c>
      <c r="E36" s="33"/>
      <c r="F36" s="33"/>
      <c r="G36" s="33"/>
      <c r="H36" s="120"/>
      <c r="I36" s="1319">
        <f>'6A'!K44</f>
        <v>0</v>
      </c>
      <c r="J36" s="1969"/>
      <c r="K36" s="1970"/>
      <c r="L36" s="352"/>
    </row>
    <row r="37" spans="2:12" x14ac:dyDescent="0.25">
      <c r="B37" s="351"/>
      <c r="C37" s="113"/>
      <c r="D37" s="33" t="s">
        <v>163</v>
      </c>
      <c r="E37" s="33"/>
      <c r="F37" s="33"/>
      <c r="G37" s="33"/>
      <c r="H37" s="120"/>
      <c r="I37" s="1319">
        <f>'6A'!K45</f>
        <v>0</v>
      </c>
      <c r="J37" s="1969"/>
      <c r="K37" s="1970"/>
      <c r="L37" s="352"/>
    </row>
    <row r="38" spans="2:12" x14ac:dyDescent="0.25">
      <c r="B38" s="351"/>
      <c r="C38" s="113"/>
      <c r="D38" s="33" t="s">
        <v>164</v>
      </c>
      <c r="E38" s="33"/>
      <c r="F38" s="33"/>
      <c r="G38" s="33"/>
      <c r="H38" s="120"/>
      <c r="I38" s="1319">
        <f>'6A'!K46</f>
        <v>0</v>
      </c>
      <c r="J38" s="1969"/>
      <c r="K38" s="1970"/>
      <c r="L38" s="352"/>
    </row>
    <row r="39" spans="2:12" x14ac:dyDescent="0.25">
      <c r="B39" s="351"/>
      <c r="C39" s="113"/>
      <c r="D39" s="33" t="s">
        <v>165</v>
      </c>
      <c r="E39" s="33"/>
      <c r="F39" s="33"/>
      <c r="G39" s="33"/>
      <c r="H39" s="120"/>
      <c r="I39" s="1319">
        <f>'6A'!K47</f>
        <v>0</v>
      </c>
      <c r="J39" s="1969"/>
      <c r="K39" s="1970"/>
      <c r="L39" s="352"/>
    </row>
    <row r="40" spans="2:12" x14ac:dyDescent="0.25">
      <c r="B40" s="351"/>
      <c r="C40" s="113"/>
      <c r="D40" s="33" t="s">
        <v>166</v>
      </c>
      <c r="E40" s="33"/>
      <c r="F40" s="33"/>
      <c r="G40" s="33"/>
      <c r="H40" s="120"/>
      <c r="I40" s="1319">
        <f>'6A'!K48</f>
        <v>0</v>
      </c>
      <c r="J40" s="1969"/>
      <c r="K40" s="1970"/>
      <c r="L40" s="352"/>
    </row>
    <row r="41" spans="2:12" x14ac:dyDescent="0.25">
      <c r="B41" s="351"/>
      <c r="C41" s="113"/>
      <c r="D41" s="33" t="s">
        <v>167</v>
      </c>
      <c r="E41" s="33"/>
      <c r="F41" s="33"/>
      <c r="G41" s="33"/>
      <c r="H41" s="120"/>
      <c r="I41" s="1319">
        <f>'6A'!K49</f>
        <v>0</v>
      </c>
      <c r="J41" s="1969"/>
      <c r="K41" s="1970"/>
      <c r="L41" s="352"/>
    </row>
    <row r="42" spans="2:12" x14ac:dyDescent="0.25">
      <c r="B42" s="351"/>
      <c r="C42" s="113"/>
      <c r="D42" s="33" t="s">
        <v>168</v>
      </c>
      <c r="E42" s="33"/>
      <c r="F42" s="33"/>
      <c r="G42" s="33"/>
      <c r="H42" s="120"/>
      <c r="I42" s="1319">
        <f>'6A'!K50</f>
        <v>0</v>
      </c>
      <c r="J42" s="1969"/>
      <c r="K42" s="1970"/>
      <c r="L42" s="352"/>
    </row>
    <row r="43" spans="2:12" x14ac:dyDescent="0.25">
      <c r="B43" s="351"/>
      <c r="C43" s="113"/>
      <c r="D43" s="33" t="s">
        <v>169</v>
      </c>
      <c r="E43" s="33"/>
      <c r="F43" s="33"/>
      <c r="G43" s="33"/>
      <c r="H43" s="120"/>
      <c r="I43" s="1319">
        <f>'6A'!K51</f>
        <v>0</v>
      </c>
      <c r="J43" s="1969"/>
      <c r="K43" s="1970"/>
      <c r="L43" s="352"/>
    </row>
    <row r="44" spans="2:12" x14ac:dyDescent="0.25">
      <c r="B44" s="351"/>
      <c r="C44" s="113"/>
      <c r="D44" s="33" t="s">
        <v>170</v>
      </c>
      <c r="E44" s="33"/>
      <c r="F44" s="33"/>
      <c r="G44" s="33"/>
      <c r="H44" s="120"/>
      <c r="I44" s="1319">
        <f>'6A'!K52</f>
        <v>0</v>
      </c>
      <c r="J44" s="1969"/>
      <c r="K44" s="1970"/>
      <c r="L44" s="352"/>
    </row>
    <row r="45" spans="2:12" x14ac:dyDescent="0.25">
      <c r="B45" s="351"/>
      <c r="C45" s="353"/>
      <c r="D45" s="71" t="s">
        <v>171</v>
      </c>
      <c r="E45" s="71"/>
      <c r="F45" s="71"/>
      <c r="G45" s="71"/>
      <c r="H45" s="71"/>
      <c r="I45" s="1319">
        <f>'6A'!K53</f>
        <v>0</v>
      </c>
      <c r="J45" s="1969"/>
      <c r="K45" s="1970"/>
      <c r="L45" s="352"/>
    </row>
    <row r="46" spans="2:12" ht="15.75" thickBot="1" x14ac:dyDescent="0.3">
      <c r="B46" s="351"/>
      <c r="C46" s="113"/>
      <c r="D46" s="33" t="s">
        <v>213</v>
      </c>
      <c r="E46" s="33"/>
      <c r="F46" s="33"/>
      <c r="G46" s="33"/>
      <c r="H46" s="120"/>
      <c r="I46" s="1320">
        <f>'6A'!K54</f>
        <v>0</v>
      </c>
      <c r="J46" s="1971"/>
      <c r="K46" s="1972"/>
      <c r="L46" s="352"/>
    </row>
    <row r="47" spans="2:12" ht="3.75" customHeight="1" x14ac:dyDescent="0.25">
      <c r="B47" s="351"/>
      <c r="C47" s="35"/>
      <c r="D47" s="36"/>
      <c r="E47" s="36"/>
      <c r="F47" s="32"/>
      <c r="G47" s="32"/>
      <c r="H47" s="32"/>
      <c r="I47" s="15"/>
      <c r="J47" s="28"/>
      <c r="K47" s="353"/>
      <c r="L47" s="352"/>
    </row>
    <row r="48" spans="2:12" ht="15.75" thickBot="1" x14ac:dyDescent="0.3">
      <c r="B48" s="351"/>
      <c r="C48" s="46" t="s">
        <v>172</v>
      </c>
      <c r="D48" s="47"/>
      <c r="E48" s="47"/>
      <c r="F48" s="48"/>
      <c r="G48" s="48"/>
      <c r="H48" s="48"/>
      <c r="I48" s="15"/>
      <c r="J48" s="28"/>
      <c r="K48" s="113"/>
      <c r="L48" s="352"/>
    </row>
    <row r="49" spans="2:12" x14ac:dyDescent="0.25">
      <c r="B49" s="351"/>
      <c r="C49" s="113"/>
      <c r="D49" s="118" t="s">
        <v>173</v>
      </c>
      <c r="E49" s="118"/>
      <c r="F49" s="118"/>
      <c r="G49" s="118"/>
      <c r="H49" s="119"/>
      <c r="I49" s="1153">
        <f>'6A'!K58</f>
        <v>0</v>
      </c>
      <c r="J49" s="1973"/>
      <c r="K49" s="1974"/>
      <c r="L49" s="352"/>
    </row>
    <row r="50" spans="2:12" x14ac:dyDescent="0.25">
      <c r="B50" s="351"/>
      <c r="C50" s="113"/>
      <c r="D50" s="33" t="s">
        <v>174</v>
      </c>
      <c r="E50" s="33"/>
      <c r="F50" s="33"/>
      <c r="G50" s="33"/>
      <c r="H50" s="120"/>
      <c r="I50" s="1319">
        <f>'6A'!K59</f>
        <v>0</v>
      </c>
      <c r="J50" s="1969"/>
      <c r="K50" s="1970"/>
      <c r="L50" s="352"/>
    </row>
    <row r="51" spans="2:12" ht="15.75" thickBot="1" x14ac:dyDescent="0.3">
      <c r="B51" s="351"/>
      <c r="C51" s="113"/>
      <c r="D51" s="33" t="s">
        <v>213</v>
      </c>
      <c r="E51" s="33"/>
      <c r="F51" s="33"/>
      <c r="G51" s="33"/>
      <c r="H51" s="120"/>
      <c r="I51" s="1320">
        <f>'6A'!K60</f>
        <v>0</v>
      </c>
      <c r="J51" s="1971"/>
      <c r="K51" s="1972"/>
      <c r="L51" s="352"/>
    </row>
    <row r="52" spans="2:12" ht="9" customHeight="1" thickBot="1" x14ac:dyDescent="0.3">
      <c r="B52" s="354"/>
      <c r="C52" s="43"/>
      <c r="D52" s="44"/>
      <c r="E52" s="44"/>
      <c r="F52" s="43"/>
      <c r="G52" s="43"/>
      <c r="H52" s="43"/>
      <c r="I52" s="1322"/>
      <c r="J52" s="30"/>
      <c r="K52" s="355"/>
      <c r="L52" s="356"/>
    </row>
    <row r="53" spans="2:12" ht="15.75" thickBot="1" x14ac:dyDescent="0.3">
      <c r="B53" s="351"/>
      <c r="C53" s="46" t="s">
        <v>175</v>
      </c>
      <c r="D53" s="47"/>
      <c r="E53" s="47"/>
      <c r="F53" s="48"/>
      <c r="G53" s="48"/>
      <c r="H53" s="48"/>
      <c r="I53" s="15"/>
      <c r="J53" s="28"/>
      <c r="K53" s="113"/>
      <c r="L53" s="352"/>
    </row>
    <row r="54" spans="2:12" x14ac:dyDescent="0.25">
      <c r="B54" s="351"/>
      <c r="C54" s="113"/>
      <c r="D54" s="118" t="s">
        <v>176</v>
      </c>
      <c r="E54" s="118"/>
      <c r="F54" s="118"/>
      <c r="G54" s="118"/>
      <c r="H54" s="119"/>
      <c r="I54" s="1153">
        <f>'6A'!K64</f>
        <v>0</v>
      </c>
      <c r="J54" s="1973"/>
      <c r="K54" s="1974"/>
      <c r="L54" s="352"/>
    </row>
    <row r="55" spans="2:12" x14ac:dyDescent="0.25">
      <c r="B55" s="351"/>
      <c r="C55" s="113"/>
      <c r="D55" s="33" t="s">
        <v>177</v>
      </c>
      <c r="E55" s="33"/>
      <c r="F55" s="33"/>
      <c r="G55" s="33"/>
      <c r="H55" s="120"/>
      <c r="I55" s="1319">
        <f>'6A'!K65</f>
        <v>0</v>
      </c>
      <c r="J55" s="1969"/>
      <c r="K55" s="1970"/>
      <c r="L55" s="352"/>
    </row>
    <row r="56" spans="2:12" x14ac:dyDescent="0.25">
      <c r="B56" s="351"/>
      <c r="C56" s="113"/>
      <c r="D56" s="33" t="s">
        <v>178</v>
      </c>
      <c r="E56" s="33"/>
      <c r="F56" s="33"/>
      <c r="G56" s="33"/>
      <c r="H56" s="120"/>
      <c r="I56" s="1319">
        <f>'6A'!K66</f>
        <v>0</v>
      </c>
      <c r="J56" s="1969"/>
      <c r="K56" s="1970"/>
      <c r="L56" s="352"/>
    </row>
    <row r="57" spans="2:12" x14ac:dyDescent="0.25">
      <c r="B57" s="351"/>
      <c r="C57" s="113"/>
      <c r="D57" s="33" t="s">
        <v>179</v>
      </c>
      <c r="E57" s="33"/>
      <c r="F57" s="33"/>
      <c r="G57" s="33"/>
      <c r="H57" s="120"/>
      <c r="I57" s="1319">
        <f>'6A'!K67</f>
        <v>0</v>
      </c>
      <c r="J57" s="1969"/>
      <c r="K57" s="1970"/>
      <c r="L57" s="352"/>
    </row>
    <row r="58" spans="2:12" x14ac:dyDescent="0.25">
      <c r="B58" s="351"/>
      <c r="C58" s="113"/>
      <c r="D58" s="33" t="s">
        <v>180</v>
      </c>
      <c r="E58" s="33"/>
      <c r="F58" s="33"/>
      <c r="G58" s="33"/>
      <c r="H58" s="120"/>
      <c r="I58" s="1319">
        <f>'6A'!K68</f>
        <v>0</v>
      </c>
      <c r="J58" s="1969"/>
      <c r="K58" s="1970"/>
      <c r="L58" s="352"/>
    </row>
    <row r="59" spans="2:12" ht="15.75" thickBot="1" x14ac:dyDescent="0.3">
      <c r="B59" s="351"/>
      <c r="C59" s="113"/>
      <c r="D59" s="33" t="s">
        <v>213</v>
      </c>
      <c r="E59" s="33"/>
      <c r="F59" s="33"/>
      <c r="G59" s="33"/>
      <c r="H59" s="120"/>
      <c r="I59" s="1320">
        <f>'6A'!K69</f>
        <v>0</v>
      </c>
      <c r="J59" s="1971"/>
      <c r="K59" s="1972"/>
      <c r="L59" s="352"/>
    </row>
    <row r="60" spans="2:12" ht="4.5" customHeight="1" x14ac:dyDescent="0.25">
      <c r="B60" s="351"/>
      <c r="C60" s="32"/>
      <c r="D60" s="36"/>
      <c r="E60" s="36"/>
      <c r="F60" s="32"/>
      <c r="G60" s="32"/>
      <c r="H60" s="32"/>
      <c r="I60" s="15"/>
      <c r="J60" s="28"/>
      <c r="K60" s="353"/>
      <c r="L60" s="352"/>
    </row>
    <row r="61" spans="2:12" ht="15.75" thickBot="1" x14ac:dyDescent="0.3">
      <c r="B61" s="351"/>
      <c r="C61" s="46" t="s">
        <v>181</v>
      </c>
      <c r="D61" s="47"/>
      <c r="E61" s="47"/>
      <c r="F61" s="48"/>
      <c r="G61" s="48"/>
      <c r="H61" s="48"/>
      <c r="I61" s="15"/>
      <c r="J61" s="28"/>
      <c r="K61" s="113"/>
      <c r="L61" s="352"/>
    </row>
    <row r="62" spans="2:12" x14ac:dyDescent="0.25">
      <c r="B62" s="351"/>
      <c r="C62" s="113"/>
      <c r="D62" s="118" t="s">
        <v>182</v>
      </c>
      <c r="E62" s="118"/>
      <c r="F62" s="118"/>
      <c r="G62" s="118"/>
      <c r="H62" s="119"/>
      <c r="I62" s="1153">
        <f>'6A'!K73</f>
        <v>0</v>
      </c>
      <c r="J62" s="1973"/>
      <c r="K62" s="1974"/>
      <c r="L62" s="352"/>
    </row>
    <row r="63" spans="2:12" x14ac:dyDescent="0.25">
      <c r="B63" s="351"/>
      <c r="C63" s="113"/>
      <c r="D63" s="33" t="s">
        <v>183</v>
      </c>
      <c r="E63" s="33"/>
      <c r="F63" s="33"/>
      <c r="G63" s="33"/>
      <c r="H63" s="120"/>
      <c r="I63" s="1319">
        <f>'6A'!K74</f>
        <v>0</v>
      </c>
      <c r="J63" s="1969"/>
      <c r="K63" s="1970"/>
      <c r="L63" s="352"/>
    </row>
    <row r="64" spans="2:12" x14ac:dyDescent="0.25">
      <c r="B64" s="351"/>
      <c r="C64" s="113"/>
      <c r="D64" s="33" t="s">
        <v>184</v>
      </c>
      <c r="E64" s="33"/>
      <c r="F64" s="33"/>
      <c r="G64" s="33"/>
      <c r="H64" s="120"/>
      <c r="I64" s="1319">
        <f>'6A'!K75</f>
        <v>0</v>
      </c>
      <c r="J64" s="1969"/>
      <c r="K64" s="1970"/>
      <c r="L64" s="352"/>
    </row>
    <row r="65" spans="2:12" x14ac:dyDescent="0.25">
      <c r="B65" s="351"/>
      <c r="C65" s="113"/>
      <c r="D65" s="33" t="s">
        <v>185</v>
      </c>
      <c r="E65" s="33"/>
      <c r="F65" s="33"/>
      <c r="G65" s="33"/>
      <c r="H65" s="120"/>
      <c r="I65" s="1319">
        <f>'6A'!K76</f>
        <v>0</v>
      </c>
      <c r="J65" s="1969"/>
      <c r="K65" s="1970"/>
      <c r="L65" s="352"/>
    </row>
    <row r="66" spans="2:12" x14ac:dyDescent="0.25">
      <c r="B66" s="351"/>
      <c r="C66" s="113"/>
      <c r="D66" s="33" t="s">
        <v>186</v>
      </c>
      <c r="E66" s="33"/>
      <c r="F66" s="33"/>
      <c r="G66" s="33"/>
      <c r="H66" s="120"/>
      <c r="I66" s="1319">
        <f>'6A'!K77</f>
        <v>0</v>
      </c>
      <c r="J66" s="1969"/>
      <c r="K66" s="1970"/>
      <c r="L66" s="352"/>
    </row>
    <row r="67" spans="2:12" x14ac:dyDescent="0.25">
      <c r="B67" s="351"/>
      <c r="C67" s="113"/>
      <c r="D67" s="33" t="s">
        <v>187</v>
      </c>
      <c r="E67" s="33"/>
      <c r="F67" s="33"/>
      <c r="G67" s="33"/>
      <c r="H67" s="120"/>
      <c r="I67" s="1319">
        <f>'6A'!K78</f>
        <v>0</v>
      </c>
      <c r="J67" s="1969"/>
      <c r="K67" s="1970"/>
      <c r="L67" s="352"/>
    </row>
    <row r="68" spans="2:12" x14ac:dyDescent="0.25">
      <c r="B68" s="351"/>
      <c r="C68" s="113"/>
      <c r="D68" s="33" t="s">
        <v>188</v>
      </c>
      <c r="E68" s="33"/>
      <c r="F68" s="33"/>
      <c r="G68" s="33"/>
      <c r="H68" s="120"/>
      <c r="I68" s="1319">
        <f>'6A'!K79</f>
        <v>0</v>
      </c>
      <c r="J68" s="1969"/>
      <c r="K68" s="1970"/>
      <c r="L68" s="352"/>
    </row>
    <row r="69" spans="2:12" ht="15.75" thickBot="1" x14ac:dyDescent="0.3">
      <c r="B69" s="351"/>
      <c r="C69" s="113"/>
      <c r="D69" s="33" t="s">
        <v>213</v>
      </c>
      <c r="E69" s="33"/>
      <c r="F69" s="33"/>
      <c r="G69" s="33"/>
      <c r="H69" s="120"/>
      <c r="I69" s="1320">
        <f>'6A'!K80</f>
        <v>0</v>
      </c>
      <c r="J69" s="1971"/>
      <c r="K69" s="1972"/>
      <c r="L69" s="352"/>
    </row>
    <row r="70" spans="2:12" ht="3.75" customHeight="1" x14ac:dyDescent="0.25">
      <c r="B70" s="351"/>
      <c r="C70" s="35"/>
      <c r="D70" s="36"/>
      <c r="E70" s="36"/>
      <c r="F70" s="32"/>
      <c r="G70" s="32"/>
      <c r="H70" s="32"/>
      <c r="I70" s="15"/>
      <c r="J70" s="28"/>
      <c r="K70" s="353"/>
      <c r="L70" s="352"/>
    </row>
    <row r="71" spans="2:12" ht="15.75" thickBot="1" x14ac:dyDescent="0.3">
      <c r="B71" s="351"/>
      <c r="C71" s="46" t="s">
        <v>189</v>
      </c>
      <c r="D71" s="47"/>
      <c r="E71" s="47"/>
      <c r="F71" s="48"/>
      <c r="G71" s="48"/>
      <c r="H71" s="48"/>
      <c r="I71" s="17"/>
      <c r="J71" s="125"/>
      <c r="K71" s="113"/>
      <c r="L71" s="352"/>
    </row>
    <row r="72" spans="2:12" x14ac:dyDescent="0.25">
      <c r="B72" s="351"/>
      <c r="C72" s="113"/>
      <c r="D72" s="118" t="s">
        <v>190</v>
      </c>
      <c r="E72" s="118"/>
      <c r="F72" s="118"/>
      <c r="G72" s="118"/>
      <c r="H72" s="119"/>
      <c r="I72" s="1153">
        <f>'6A'!K84</f>
        <v>0</v>
      </c>
      <c r="J72" s="1973"/>
      <c r="K72" s="1974"/>
      <c r="L72" s="352"/>
    </row>
    <row r="73" spans="2:12" x14ac:dyDescent="0.25">
      <c r="B73" s="351"/>
      <c r="C73" s="113"/>
      <c r="D73" s="33" t="s">
        <v>191</v>
      </c>
      <c r="E73" s="33"/>
      <c r="F73" s="33"/>
      <c r="G73" s="33"/>
      <c r="H73" s="120"/>
      <c r="I73" s="1319">
        <f>'6A'!K85</f>
        <v>0</v>
      </c>
      <c r="J73" s="1969"/>
      <c r="K73" s="1970"/>
      <c r="L73" s="352"/>
    </row>
    <row r="74" spans="2:12" ht="15.75" thickBot="1" x14ac:dyDescent="0.3">
      <c r="B74" s="351"/>
      <c r="C74" s="113"/>
      <c r="D74" s="33" t="s">
        <v>215</v>
      </c>
      <c r="E74" s="33"/>
      <c r="F74" s="33"/>
      <c r="G74" s="33"/>
      <c r="H74" s="120"/>
      <c r="I74" s="1320">
        <f>'6A'!K86</f>
        <v>0</v>
      </c>
      <c r="J74" s="1971"/>
      <c r="K74" s="1972"/>
      <c r="L74" s="352"/>
    </row>
    <row r="75" spans="2:12" ht="3.75" customHeight="1" x14ac:dyDescent="0.25">
      <c r="B75" s="351"/>
      <c r="C75" s="35"/>
      <c r="D75" s="36"/>
      <c r="E75" s="36"/>
      <c r="F75" s="32"/>
      <c r="G75" s="32"/>
      <c r="H75" s="32"/>
      <c r="I75" s="15"/>
      <c r="J75" s="28"/>
      <c r="K75" s="353"/>
      <c r="L75" s="352"/>
    </row>
    <row r="76" spans="2:12" ht="15.75" thickBot="1" x14ac:dyDescent="0.3">
      <c r="B76" s="351"/>
      <c r="C76" s="46" t="s">
        <v>192</v>
      </c>
      <c r="D76" s="47"/>
      <c r="E76" s="47"/>
      <c r="F76" s="48"/>
      <c r="G76" s="48"/>
      <c r="H76" s="48"/>
      <c r="I76" s="17"/>
      <c r="J76" s="125"/>
      <c r="K76" s="113"/>
      <c r="L76" s="352"/>
    </row>
    <row r="77" spans="2:12" x14ac:dyDescent="0.25">
      <c r="B77" s="351"/>
      <c r="C77" s="113"/>
      <c r="D77" s="118" t="s">
        <v>193</v>
      </c>
      <c r="E77" s="118"/>
      <c r="F77" s="118"/>
      <c r="G77" s="118"/>
      <c r="H77" s="119"/>
      <c r="I77" s="1153">
        <f>'6A'!K90</f>
        <v>0</v>
      </c>
      <c r="J77" s="1973"/>
      <c r="K77" s="1974"/>
      <c r="L77" s="352"/>
    </row>
    <row r="78" spans="2:12" x14ac:dyDescent="0.25">
      <c r="B78" s="351"/>
      <c r="C78" s="113"/>
      <c r="D78" s="33" t="s">
        <v>194</v>
      </c>
      <c r="E78" s="33"/>
      <c r="F78" s="33"/>
      <c r="G78" s="33"/>
      <c r="H78" s="120"/>
      <c r="I78" s="1319">
        <f>'6A'!K91</f>
        <v>0</v>
      </c>
      <c r="J78" s="1969"/>
      <c r="K78" s="1970"/>
      <c r="L78" s="352"/>
    </row>
    <row r="79" spans="2:12" x14ac:dyDescent="0.25">
      <c r="B79" s="351"/>
      <c r="C79" s="113"/>
      <c r="D79" s="33" t="s">
        <v>93</v>
      </c>
      <c r="E79" s="33"/>
      <c r="F79" s="33"/>
      <c r="G79" s="33"/>
      <c r="H79" s="120"/>
      <c r="I79" s="1319">
        <f>'6A'!K92</f>
        <v>0</v>
      </c>
      <c r="J79" s="1969"/>
      <c r="K79" s="1970"/>
      <c r="L79" s="352"/>
    </row>
    <row r="80" spans="2:12" x14ac:dyDescent="0.25">
      <c r="B80" s="351"/>
      <c r="C80" s="113"/>
      <c r="D80" s="33" t="s">
        <v>195</v>
      </c>
      <c r="E80" s="33"/>
      <c r="F80" s="33"/>
      <c r="G80" s="33"/>
      <c r="H80" s="120"/>
      <c r="I80" s="1319">
        <f>'6A'!K93</f>
        <v>0</v>
      </c>
      <c r="J80" s="1969"/>
      <c r="K80" s="1970"/>
      <c r="L80" s="352"/>
    </row>
    <row r="81" spans="2:12" x14ac:dyDescent="0.25">
      <c r="B81" s="351"/>
      <c r="C81" s="113"/>
      <c r="D81" s="33" t="s">
        <v>196</v>
      </c>
      <c r="E81" s="33"/>
      <c r="F81" s="33"/>
      <c r="G81" s="33"/>
      <c r="H81" s="120"/>
      <c r="I81" s="1319">
        <f>'6A'!K94</f>
        <v>0</v>
      </c>
      <c r="J81" s="1969"/>
      <c r="K81" s="1970"/>
      <c r="L81" s="352"/>
    </row>
    <row r="82" spans="2:12" x14ac:dyDescent="0.25">
      <c r="B82" s="351"/>
      <c r="C82" s="113"/>
      <c r="D82" s="33" t="s">
        <v>197</v>
      </c>
      <c r="E82" s="33"/>
      <c r="F82" s="33"/>
      <c r="G82" s="33"/>
      <c r="H82" s="120"/>
      <c r="I82" s="1319">
        <f>'6A'!K95</f>
        <v>0</v>
      </c>
      <c r="J82" s="1969"/>
      <c r="K82" s="1970"/>
      <c r="L82" s="352"/>
    </row>
    <row r="83" spans="2:12" x14ac:dyDescent="0.25">
      <c r="B83" s="351"/>
      <c r="C83" s="113"/>
      <c r="D83" s="33" t="s">
        <v>198</v>
      </c>
      <c r="E83" s="33"/>
      <c r="F83" s="33"/>
      <c r="G83" s="33"/>
      <c r="H83" s="120"/>
      <c r="I83" s="1319">
        <f>'6A'!K96</f>
        <v>0</v>
      </c>
      <c r="J83" s="1969"/>
      <c r="K83" s="1970"/>
      <c r="L83" s="352"/>
    </row>
    <row r="84" spans="2:12" x14ac:dyDescent="0.25">
      <c r="B84" s="351"/>
      <c r="C84" s="113"/>
      <c r="D84" s="33" t="s">
        <v>199</v>
      </c>
      <c r="E84" s="33"/>
      <c r="F84" s="33"/>
      <c r="G84" s="33"/>
      <c r="H84" s="120"/>
      <c r="I84" s="1319">
        <f>'6A'!K97</f>
        <v>0</v>
      </c>
      <c r="J84" s="1969"/>
      <c r="K84" s="1970"/>
      <c r="L84" s="352"/>
    </row>
    <row r="85" spans="2:12" x14ac:dyDescent="0.25">
      <c r="B85" s="351"/>
      <c r="C85" s="113"/>
      <c r="D85" s="33" t="s">
        <v>200</v>
      </c>
      <c r="E85" s="33"/>
      <c r="F85" s="33"/>
      <c r="G85" s="33"/>
      <c r="H85" s="120"/>
      <c r="I85" s="1319">
        <f>'6A'!K98</f>
        <v>0</v>
      </c>
      <c r="J85" s="1969"/>
      <c r="K85" s="1970"/>
      <c r="L85" s="352"/>
    </row>
    <row r="86" spans="2:12" x14ac:dyDescent="0.25">
      <c r="B86" s="351"/>
      <c r="C86" s="113"/>
      <c r="D86" s="37" t="s">
        <v>808</v>
      </c>
      <c r="E86" s="33"/>
      <c r="F86" s="33"/>
      <c r="G86" s="33"/>
      <c r="H86" s="120"/>
      <c r="I86" s="1319">
        <f>'6A'!K99</f>
        <v>0</v>
      </c>
      <c r="J86" s="1969"/>
      <c r="K86" s="1970"/>
      <c r="L86" s="352"/>
    </row>
    <row r="87" spans="2:12" x14ac:dyDescent="0.25">
      <c r="B87" s="351"/>
      <c r="C87" s="113"/>
      <c r="D87" s="33" t="s">
        <v>201</v>
      </c>
      <c r="E87" s="33"/>
      <c r="F87" s="33"/>
      <c r="G87" s="33"/>
      <c r="H87" s="120"/>
      <c r="I87" s="1319">
        <f>'6A'!K100</f>
        <v>0</v>
      </c>
      <c r="J87" s="1969"/>
      <c r="K87" s="1970"/>
      <c r="L87" s="352"/>
    </row>
    <row r="88" spans="2:12" x14ac:dyDescent="0.25">
      <c r="B88" s="351"/>
      <c r="C88" s="113"/>
      <c r="D88" s="33" t="s">
        <v>202</v>
      </c>
      <c r="E88" s="33"/>
      <c r="F88" s="33"/>
      <c r="G88" s="33"/>
      <c r="H88" s="120"/>
      <c r="I88" s="1319">
        <f>'6A'!K101</f>
        <v>0</v>
      </c>
      <c r="J88" s="1969"/>
      <c r="K88" s="1970"/>
      <c r="L88" s="352"/>
    </row>
    <row r="89" spans="2:12" ht="15.75" thickBot="1" x14ac:dyDescent="0.3">
      <c r="B89" s="351"/>
      <c r="C89" s="113"/>
      <c r="D89" s="33" t="s">
        <v>213</v>
      </c>
      <c r="E89" s="33"/>
      <c r="F89" s="33"/>
      <c r="G89" s="33"/>
      <c r="H89" s="120"/>
      <c r="I89" s="1320">
        <f>'6A'!K102</f>
        <v>0</v>
      </c>
      <c r="J89" s="1971"/>
      <c r="K89" s="1972"/>
      <c r="L89" s="352"/>
    </row>
    <row r="90" spans="2:12" ht="3.75" customHeight="1" x14ac:dyDescent="0.25">
      <c r="B90" s="351"/>
      <c r="C90" s="35"/>
      <c r="D90" s="36"/>
      <c r="E90" s="36"/>
      <c r="F90" s="32"/>
      <c r="G90" s="32"/>
      <c r="H90" s="32"/>
      <c r="I90" s="15"/>
      <c r="J90" s="28"/>
      <c r="K90" s="113"/>
      <c r="L90" s="352"/>
    </row>
    <row r="91" spans="2:12" ht="15.75" thickBot="1" x14ac:dyDescent="0.3">
      <c r="B91" s="351"/>
      <c r="C91" s="46" t="s">
        <v>919</v>
      </c>
      <c r="D91" s="47"/>
      <c r="E91" s="47"/>
      <c r="F91" s="48"/>
      <c r="G91" s="48"/>
      <c r="H91" s="48"/>
      <c r="I91" s="15"/>
      <c r="J91" s="28"/>
      <c r="K91" s="353"/>
      <c r="L91" s="352"/>
    </row>
    <row r="92" spans="2:12" ht="15.75" thickBot="1" x14ac:dyDescent="0.3">
      <c r="B92" s="351"/>
      <c r="C92" s="353"/>
      <c r="D92" s="118" t="s">
        <v>920</v>
      </c>
      <c r="E92" s="118"/>
      <c r="F92" s="118"/>
      <c r="G92" s="118"/>
      <c r="H92" s="119"/>
      <c r="I92" s="1473">
        <f>'6A'!K108</f>
        <v>0</v>
      </c>
      <c r="J92" s="1976"/>
      <c r="K92" s="1977"/>
      <c r="L92" s="352"/>
    </row>
    <row r="93" spans="2:12" ht="3.75" customHeight="1" x14ac:dyDescent="0.25">
      <c r="B93" s="351"/>
      <c r="C93" s="35"/>
      <c r="D93" s="36"/>
      <c r="E93" s="36"/>
      <c r="F93" s="32"/>
      <c r="G93" s="32"/>
      <c r="H93" s="32"/>
      <c r="I93" s="15"/>
      <c r="J93" s="28"/>
      <c r="K93" s="113"/>
      <c r="L93" s="352"/>
    </row>
    <row r="94" spans="2:12" ht="15.75" thickBot="1" x14ac:dyDescent="0.3">
      <c r="B94" s="351"/>
      <c r="C94" s="46" t="s">
        <v>203</v>
      </c>
      <c r="D94" s="47"/>
      <c r="E94" s="47"/>
      <c r="F94" s="48"/>
      <c r="G94" s="48"/>
      <c r="H94" s="48"/>
      <c r="I94" s="15"/>
      <c r="J94" s="28"/>
      <c r="K94" s="353"/>
      <c r="L94" s="352"/>
    </row>
    <row r="95" spans="2:12" x14ac:dyDescent="0.25">
      <c r="B95" s="351"/>
      <c r="C95" s="353"/>
      <c r="D95" s="118" t="s">
        <v>204</v>
      </c>
      <c r="E95" s="118"/>
      <c r="F95" s="118"/>
      <c r="G95" s="118"/>
      <c r="H95" s="119"/>
      <c r="I95" s="1153">
        <f>'6A'!K111</f>
        <v>0</v>
      </c>
      <c r="J95" s="1973"/>
      <c r="K95" s="1974"/>
      <c r="L95" s="352"/>
    </row>
    <row r="96" spans="2:12" x14ac:dyDescent="0.25">
      <c r="B96" s="351"/>
      <c r="C96" s="353"/>
      <c r="D96" s="33" t="s">
        <v>205</v>
      </c>
      <c r="E96" s="33"/>
      <c r="F96" s="33"/>
      <c r="G96" s="33"/>
      <c r="H96" s="120"/>
      <c r="I96" s="1319">
        <f>'6A'!K112</f>
        <v>0</v>
      </c>
      <c r="J96" s="1969"/>
      <c r="K96" s="1970"/>
      <c r="L96" s="352"/>
    </row>
    <row r="97" spans="2:12" x14ac:dyDescent="0.25">
      <c r="B97" s="351"/>
      <c r="C97" s="113"/>
      <c r="D97" s="33" t="s">
        <v>206</v>
      </c>
      <c r="E97" s="33"/>
      <c r="F97" s="33"/>
      <c r="G97" s="33"/>
      <c r="H97" s="120"/>
      <c r="I97" s="1319">
        <f>'6A'!K113</f>
        <v>0</v>
      </c>
      <c r="J97" s="1969"/>
      <c r="K97" s="1970"/>
      <c r="L97" s="352"/>
    </row>
    <row r="98" spans="2:12" x14ac:dyDescent="0.25">
      <c r="B98" s="351"/>
      <c r="C98" s="113"/>
      <c r="D98" s="33" t="s">
        <v>207</v>
      </c>
      <c r="E98" s="33"/>
      <c r="F98" s="33"/>
      <c r="G98" s="33"/>
      <c r="H98" s="120"/>
      <c r="I98" s="1319">
        <f>'6A'!K114</f>
        <v>0</v>
      </c>
      <c r="J98" s="1969"/>
      <c r="K98" s="1970"/>
      <c r="L98" s="352"/>
    </row>
    <row r="99" spans="2:12" x14ac:dyDescent="0.25">
      <c r="B99" s="351"/>
      <c r="C99" s="113"/>
      <c r="D99" s="33" t="s">
        <v>208</v>
      </c>
      <c r="E99" s="33"/>
      <c r="F99" s="33"/>
      <c r="G99" s="33"/>
      <c r="H99" s="120"/>
      <c r="I99" s="1319">
        <f>'6A'!K115</f>
        <v>0</v>
      </c>
      <c r="J99" s="1969"/>
      <c r="K99" s="1970"/>
      <c r="L99" s="352"/>
    </row>
    <row r="100" spans="2:12" x14ac:dyDescent="0.25">
      <c r="B100" s="351"/>
      <c r="C100" s="113"/>
      <c r="D100" s="33" t="s">
        <v>209</v>
      </c>
      <c r="E100" s="33"/>
      <c r="F100" s="33"/>
      <c r="G100" s="33"/>
      <c r="H100" s="120"/>
      <c r="I100" s="1319">
        <f>'6A'!K116</f>
        <v>0</v>
      </c>
      <c r="J100" s="1969"/>
      <c r="K100" s="1970"/>
      <c r="L100" s="352"/>
    </row>
    <row r="101" spans="2:12" x14ac:dyDescent="0.25">
      <c r="B101" s="351"/>
      <c r="C101" s="113"/>
      <c r="D101" s="33" t="s">
        <v>210</v>
      </c>
      <c r="E101" s="33"/>
      <c r="F101" s="33"/>
      <c r="G101" s="33"/>
      <c r="H101" s="120"/>
      <c r="I101" s="1319">
        <f>'6A'!K117</f>
        <v>0</v>
      </c>
      <c r="J101" s="1969"/>
      <c r="K101" s="1970"/>
      <c r="L101" s="352"/>
    </row>
    <row r="102" spans="2:12" ht="15.75" thickBot="1" x14ac:dyDescent="0.3">
      <c r="B102" s="351"/>
      <c r="C102" s="113"/>
      <c r="D102" s="33" t="s">
        <v>213</v>
      </c>
      <c r="E102" s="33"/>
      <c r="F102" s="33"/>
      <c r="G102" s="33"/>
      <c r="H102" s="120"/>
      <c r="I102" s="1320">
        <f>'6A'!K118</f>
        <v>0</v>
      </c>
      <c r="J102" s="1971"/>
      <c r="K102" s="1972"/>
      <c r="L102" s="352"/>
    </row>
    <row r="103" spans="2:12" ht="15.75" thickBot="1" x14ac:dyDescent="0.3">
      <c r="B103" s="354"/>
      <c r="C103" s="26"/>
      <c r="D103" s="357"/>
      <c r="E103" s="357"/>
      <c r="F103" s="26"/>
      <c r="G103" s="26"/>
      <c r="H103" s="26"/>
      <c r="I103" s="27"/>
      <c r="J103" s="27"/>
      <c r="K103" s="355"/>
      <c r="L103" s="356"/>
    </row>
    <row r="104" spans="2:12" x14ac:dyDescent="0.25">
      <c r="I104" s="347"/>
    </row>
  </sheetData>
  <sheetProtection algorithmName="SHA-512" hashValue="RqaOfgdCdlEnPnBoxuuHimFNbr/+pqq6TbSJoergXW7UUhd/J2QiSPYeWj4EDVMW0ZVEfnUKtusqLsDU4Gd1Nw==" saltValue="0a8nESZNcfVxnOFjtbOlGA==" spinCount="100000" sheet="1" formatCells="0" formatColumns="0" formatRows="0"/>
  <mergeCells count="80">
    <mergeCell ref="J88:K88"/>
    <mergeCell ref="J92:K92"/>
    <mergeCell ref="J101:K101"/>
    <mergeCell ref="I5:K5"/>
    <mergeCell ref="J6:K6"/>
    <mergeCell ref="J8:K8"/>
    <mergeCell ref="J9:K9"/>
    <mergeCell ref="J10:K10"/>
    <mergeCell ref="J11:K11"/>
    <mergeCell ref="J12:K12"/>
    <mergeCell ref="J13:K13"/>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4:K34"/>
    <mergeCell ref="J35:K35"/>
    <mergeCell ref="J36:K36"/>
    <mergeCell ref="J37:K37"/>
    <mergeCell ref="J38:K38"/>
    <mergeCell ref="J39:K39"/>
    <mergeCell ref="J40:K40"/>
    <mergeCell ref="J41:K41"/>
    <mergeCell ref="J42:K42"/>
    <mergeCell ref="J43:K43"/>
    <mergeCell ref="J44:K44"/>
    <mergeCell ref="J45:K45"/>
    <mergeCell ref="J46:K46"/>
    <mergeCell ref="J49:K49"/>
    <mergeCell ref="J51:K51"/>
    <mergeCell ref="J50:K50"/>
    <mergeCell ref="J54:K54"/>
    <mergeCell ref="J55:K55"/>
    <mergeCell ref="J56:K56"/>
    <mergeCell ref="J57:K57"/>
    <mergeCell ref="J59:K59"/>
    <mergeCell ref="J58:K58"/>
    <mergeCell ref="J62:K62"/>
    <mergeCell ref="J63:K63"/>
    <mergeCell ref="J64:K64"/>
    <mergeCell ref="J65:K65"/>
    <mergeCell ref="J66:K66"/>
    <mergeCell ref="J67:K67"/>
    <mergeCell ref="J68:K68"/>
    <mergeCell ref="J80:K80"/>
    <mergeCell ref="J81:K81"/>
    <mergeCell ref="J82:K82"/>
    <mergeCell ref="J69:K69"/>
    <mergeCell ref="J72:K72"/>
    <mergeCell ref="J73:K73"/>
    <mergeCell ref="J74:K74"/>
    <mergeCell ref="J77:K77"/>
    <mergeCell ref="J86:K86"/>
    <mergeCell ref="J100:K100"/>
    <mergeCell ref="J102:K102"/>
    <mergeCell ref="C3:K3"/>
    <mergeCell ref="J95:K95"/>
    <mergeCell ref="J96:K96"/>
    <mergeCell ref="J97:K97"/>
    <mergeCell ref="J98:K98"/>
    <mergeCell ref="J99:K99"/>
    <mergeCell ref="J83:K83"/>
    <mergeCell ref="J84:K84"/>
    <mergeCell ref="J85:K85"/>
    <mergeCell ref="J87:K87"/>
    <mergeCell ref="J89:K89"/>
    <mergeCell ref="J78:K78"/>
    <mergeCell ref="J79:K79"/>
  </mergeCells>
  <pageMargins left="0.25" right="0.25" top="0.75" bottom="0.75" header="0.3" footer="0.3"/>
  <pageSetup scale="86" fitToHeight="2" orientation="portrait" r:id="rId1"/>
  <headerFooter>
    <oddFooter>&amp;LForm 6B
Development Budget Details&amp;CCFA Forms</oddFooter>
  </headerFooter>
  <rowBreaks count="1" manualBreakCount="1">
    <brk id="52" min="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dimension ref="B1:M120"/>
  <sheetViews>
    <sheetView showGridLines="0" zoomScaleNormal="100" workbookViewId="0">
      <selection activeCell="J11" sqref="J11"/>
    </sheetView>
  </sheetViews>
  <sheetFormatPr defaultColWidth="9.140625" defaultRowHeight="15" x14ac:dyDescent="0.25"/>
  <cols>
    <col min="1" max="2" width="1.7109375" style="296" customWidth="1"/>
    <col min="3" max="3" width="2.85546875" style="296" customWidth="1"/>
    <col min="4" max="4" width="5.7109375" style="296" customWidth="1"/>
    <col min="5" max="5" width="8.5703125" style="296" customWidth="1"/>
    <col min="6" max="6" width="13.28515625" style="296" customWidth="1"/>
    <col min="7" max="7" width="13.5703125" style="296" customWidth="1"/>
    <col min="8" max="8" width="0.7109375" style="296" customWidth="1"/>
    <col min="9" max="9" width="10.7109375" style="296" customWidth="1"/>
    <col min="10" max="10" width="20" style="296" customWidth="1"/>
    <col min="11" max="11" width="12.85546875" style="296" customWidth="1"/>
    <col min="12" max="12" width="19.140625" style="296" customWidth="1"/>
    <col min="13" max="13" width="1.7109375" style="296" customWidth="1"/>
    <col min="14" max="16384" width="9.140625" style="296"/>
  </cols>
  <sheetData>
    <row r="1" spans="2:13" ht="15.75" thickBot="1" x14ac:dyDescent="0.3"/>
    <row r="2" spans="2:13" x14ac:dyDescent="0.25">
      <c r="B2" s="319"/>
      <c r="C2" s="320"/>
      <c r="D2" s="320"/>
      <c r="E2" s="320"/>
      <c r="F2" s="320"/>
      <c r="G2" s="320"/>
      <c r="H2" s="320"/>
      <c r="I2" s="320"/>
      <c r="J2" s="320"/>
      <c r="K2" s="320"/>
      <c r="L2" s="320"/>
      <c r="M2" s="321"/>
    </row>
    <row r="3" spans="2:13" ht="18.75" x14ac:dyDescent="0.3">
      <c r="B3" s="112"/>
      <c r="C3" s="1938" t="s">
        <v>216</v>
      </c>
      <c r="D3" s="1938"/>
      <c r="E3" s="1938"/>
      <c r="F3" s="1938"/>
      <c r="G3" s="1938"/>
      <c r="H3" s="1938"/>
      <c r="I3" s="1938"/>
      <c r="J3" s="1938"/>
      <c r="K3" s="1938"/>
      <c r="L3" s="1938"/>
      <c r="M3" s="114"/>
    </row>
    <row r="4" spans="2:13" ht="7.5" customHeight="1" thickBot="1" x14ac:dyDescent="0.3">
      <c r="B4" s="112"/>
      <c r="C4" s="113"/>
      <c r="D4" s="49"/>
      <c r="E4" s="49"/>
      <c r="F4" s="49"/>
      <c r="G4" s="49"/>
      <c r="H4" s="49"/>
      <c r="I4" s="49"/>
      <c r="J4" s="49"/>
      <c r="K4" s="49"/>
      <c r="L4" s="113"/>
      <c r="M4" s="114"/>
    </row>
    <row r="5" spans="2:13" x14ac:dyDescent="0.25">
      <c r="B5" s="112"/>
      <c r="C5" s="33"/>
      <c r="D5" s="33"/>
      <c r="E5" s="33"/>
      <c r="F5" s="33"/>
      <c r="G5" s="33"/>
      <c r="H5" s="33"/>
      <c r="I5" s="33"/>
      <c r="J5" s="1983" t="s">
        <v>134</v>
      </c>
      <c r="K5" s="1984"/>
      <c r="L5" s="1985"/>
      <c r="M5" s="114"/>
    </row>
    <row r="6" spans="2:13" x14ac:dyDescent="0.25">
      <c r="B6" s="112"/>
      <c r="C6" s="33"/>
      <c r="D6" s="33"/>
      <c r="E6" s="33"/>
      <c r="F6" s="33"/>
      <c r="G6" s="33"/>
      <c r="H6" s="33"/>
      <c r="I6" s="33"/>
      <c r="J6" s="1991" t="s">
        <v>217</v>
      </c>
      <c r="K6" s="1986" t="s">
        <v>218</v>
      </c>
      <c r="L6" s="1987"/>
      <c r="M6" s="114"/>
    </row>
    <row r="7" spans="2:13" x14ac:dyDescent="0.25">
      <c r="B7" s="112"/>
      <c r="C7" s="54"/>
      <c r="D7" s="33"/>
      <c r="E7" s="33"/>
      <c r="F7" s="55"/>
      <c r="G7" s="55"/>
      <c r="H7" s="55"/>
      <c r="I7" s="55"/>
      <c r="J7" s="1991"/>
      <c r="K7" s="1988" t="s">
        <v>19</v>
      </c>
      <c r="L7" s="1993" t="s">
        <v>452</v>
      </c>
      <c r="M7" s="114"/>
    </row>
    <row r="8" spans="2:13" x14ac:dyDescent="0.25">
      <c r="B8" s="112"/>
      <c r="C8" s="33"/>
      <c r="D8" s="56"/>
      <c r="E8" s="56"/>
      <c r="F8" s="55"/>
      <c r="G8" s="55"/>
      <c r="H8" s="55"/>
      <c r="I8" s="55"/>
      <c r="J8" s="1991"/>
      <c r="K8" s="1989"/>
      <c r="L8" s="1994"/>
      <c r="M8" s="114"/>
    </row>
    <row r="9" spans="2:13" ht="15.75" thickBot="1" x14ac:dyDescent="0.3">
      <c r="B9" s="112"/>
      <c r="C9" s="33"/>
      <c r="D9" s="56"/>
      <c r="E9" s="56"/>
      <c r="F9" s="55"/>
      <c r="G9" s="55"/>
      <c r="H9" s="55"/>
      <c r="I9" s="55"/>
      <c r="J9" s="1992"/>
      <c r="K9" s="1990"/>
      <c r="L9" s="1995"/>
      <c r="M9" s="114"/>
    </row>
    <row r="10" spans="2:13" ht="15.75" thickBot="1" x14ac:dyDescent="0.3">
      <c r="B10" s="112"/>
      <c r="C10" s="46" t="s">
        <v>136</v>
      </c>
      <c r="D10" s="47"/>
      <c r="E10" s="47"/>
      <c r="F10" s="48"/>
      <c r="G10" s="48"/>
      <c r="H10" s="48"/>
      <c r="I10" s="1491"/>
      <c r="J10" s="65"/>
      <c r="K10" s="50"/>
      <c r="L10" s="113"/>
      <c r="M10" s="114"/>
    </row>
    <row r="11" spans="2:13" x14ac:dyDescent="0.25">
      <c r="B11" s="112"/>
      <c r="C11" s="113"/>
      <c r="D11" s="71" t="s">
        <v>137</v>
      </c>
      <c r="E11" s="32"/>
      <c r="F11" s="33"/>
      <c r="G11" s="33"/>
      <c r="H11" s="33"/>
      <c r="I11" s="33"/>
      <c r="J11" s="641">
        <f>'6A'!K14</f>
        <v>0</v>
      </c>
      <c r="K11" s="81"/>
      <c r="L11" s="82"/>
      <c r="M11" s="114"/>
    </row>
    <row r="12" spans="2:13" x14ac:dyDescent="0.25">
      <c r="B12" s="112"/>
      <c r="C12" s="113"/>
      <c r="D12" s="71" t="s">
        <v>138</v>
      </c>
      <c r="E12" s="32"/>
      <c r="F12" s="33"/>
      <c r="G12" s="33"/>
      <c r="H12" s="33"/>
      <c r="I12" s="33"/>
      <c r="J12" s="639">
        <f>'6A'!K15</f>
        <v>0</v>
      </c>
      <c r="K12" s="623"/>
      <c r="L12" s="83"/>
      <c r="M12" s="114"/>
    </row>
    <row r="13" spans="2:13" x14ac:dyDescent="0.25">
      <c r="B13" s="112"/>
      <c r="C13" s="113"/>
      <c r="D13" s="70" t="s">
        <v>139</v>
      </c>
      <c r="E13" s="32"/>
      <c r="F13" s="34"/>
      <c r="G13" s="34"/>
      <c r="H13" s="34"/>
      <c r="I13" s="34"/>
      <c r="J13" s="624">
        <f>'6A'!K16</f>
        <v>0</v>
      </c>
      <c r="K13" s="625"/>
      <c r="L13" s="83"/>
      <c r="M13" s="114"/>
    </row>
    <row r="14" spans="2:13" x14ac:dyDescent="0.25">
      <c r="B14" s="112"/>
      <c r="C14" s="113"/>
      <c r="D14" s="70" t="s">
        <v>140</v>
      </c>
      <c r="E14" s="32"/>
      <c r="F14" s="34"/>
      <c r="G14" s="34"/>
      <c r="H14" s="34"/>
      <c r="I14" s="34"/>
      <c r="J14" s="624">
        <f>'6A'!K17</f>
        <v>0</v>
      </c>
      <c r="K14" s="625"/>
      <c r="L14" s="83"/>
      <c r="M14" s="114"/>
    </row>
    <row r="15" spans="2:13" x14ac:dyDescent="0.25">
      <c r="B15" s="112"/>
      <c r="C15" s="113"/>
      <c r="D15" s="64" t="s">
        <v>141</v>
      </c>
      <c r="E15" s="32"/>
      <c r="F15" s="34"/>
      <c r="G15" s="34"/>
      <c r="H15" s="34"/>
      <c r="I15" s="34"/>
      <c r="J15" s="624">
        <f>'6A'!K18</f>
        <v>0</v>
      </c>
      <c r="K15" s="625"/>
      <c r="L15" s="83"/>
      <c r="M15" s="114"/>
    </row>
    <row r="16" spans="2:13" x14ac:dyDescent="0.25">
      <c r="B16" s="112"/>
      <c r="C16" s="113"/>
      <c r="D16" s="37" t="s">
        <v>383</v>
      </c>
      <c r="E16" s="1998">
        <f>(IF(AND(J16&lt;&gt;0,'6A'!E19=""),Messages!B45,'6A'!E19))</f>
        <v>0</v>
      </c>
      <c r="F16" s="1999"/>
      <c r="G16" s="2000"/>
      <c r="H16" s="55"/>
      <c r="I16" s="358"/>
      <c r="J16" s="626">
        <f>'6A'!K19</f>
        <v>0</v>
      </c>
      <c r="K16" s="627"/>
      <c r="L16" s="94"/>
      <c r="M16" s="114"/>
    </row>
    <row r="17" spans="2:13" ht="15.75" thickBot="1" x14ac:dyDescent="0.3">
      <c r="B17" s="112"/>
      <c r="C17" s="33"/>
      <c r="D17" s="32"/>
      <c r="E17" s="32"/>
      <c r="F17" s="113"/>
      <c r="G17" s="36" t="s">
        <v>142</v>
      </c>
      <c r="H17" s="69"/>
      <c r="I17" s="69"/>
      <c r="J17" s="93">
        <f>SUM(J11:J16)</f>
        <v>0</v>
      </c>
      <c r="K17" s="73">
        <f>SUM(K12:K16)</f>
        <v>0</v>
      </c>
      <c r="L17" s="75">
        <v>0</v>
      </c>
      <c r="M17" s="114"/>
    </row>
    <row r="18" spans="2:13" ht="3.75" customHeight="1" x14ac:dyDescent="0.25">
      <c r="B18" s="112"/>
      <c r="C18" s="35"/>
      <c r="D18" s="36"/>
      <c r="E18" s="36"/>
      <c r="F18" s="32"/>
      <c r="G18" s="32"/>
      <c r="H18" s="32"/>
      <c r="I18" s="32"/>
      <c r="J18" s="57"/>
      <c r="K18" s="57"/>
      <c r="L18" s="57"/>
      <c r="M18" s="114"/>
    </row>
    <row r="19" spans="2:13" ht="15.75" thickBot="1" x14ac:dyDescent="0.3">
      <c r="B19" s="112"/>
      <c r="C19" s="60" t="s">
        <v>143</v>
      </c>
      <c r="D19" s="61"/>
      <c r="E19" s="61"/>
      <c r="F19" s="62"/>
      <c r="G19" s="62"/>
      <c r="H19" s="62"/>
      <c r="I19" s="1491"/>
      <c r="J19" s="58"/>
      <c r="K19" s="57"/>
      <c r="L19" s="57"/>
      <c r="M19" s="114"/>
    </row>
    <row r="20" spans="2:13" x14ac:dyDescent="0.25">
      <c r="B20" s="112"/>
      <c r="C20" s="113"/>
      <c r="D20" s="70" t="s">
        <v>144</v>
      </c>
      <c r="E20" s="32"/>
      <c r="F20" s="34"/>
      <c r="G20" s="34"/>
      <c r="H20" s="34"/>
      <c r="I20" s="34"/>
      <c r="J20" s="628">
        <f>'6A'!K23</f>
        <v>0</v>
      </c>
      <c r="K20" s="629"/>
      <c r="L20" s="630"/>
      <c r="M20" s="114"/>
    </row>
    <row r="21" spans="2:13" x14ac:dyDescent="0.25">
      <c r="B21" s="112"/>
      <c r="C21" s="113"/>
      <c r="D21" s="70" t="s">
        <v>145</v>
      </c>
      <c r="E21" s="32"/>
      <c r="F21" s="37"/>
      <c r="G21" s="37"/>
      <c r="H21" s="37"/>
      <c r="I21" s="37"/>
      <c r="J21" s="624">
        <f>'6A'!K24</f>
        <v>0</v>
      </c>
      <c r="K21" s="625"/>
      <c r="L21" s="631"/>
      <c r="M21" s="114"/>
    </row>
    <row r="22" spans="2:13" x14ac:dyDescent="0.25">
      <c r="B22" s="112"/>
      <c r="C22" s="113"/>
      <c r="D22" s="70" t="s">
        <v>146</v>
      </c>
      <c r="E22" s="32"/>
      <c r="F22" s="37"/>
      <c r="G22" s="37"/>
      <c r="H22" s="37"/>
      <c r="I22" s="37"/>
      <c r="J22" s="624">
        <f>'6A'!K25</f>
        <v>0</v>
      </c>
      <c r="K22" s="625"/>
      <c r="L22" s="631"/>
      <c r="M22" s="114"/>
    </row>
    <row r="23" spans="2:13" x14ac:dyDescent="0.25">
      <c r="B23" s="112"/>
      <c r="C23" s="113"/>
      <c r="D23" s="70" t="s">
        <v>147</v>
      </c>
      <c r="E23" s="32"/>
      <c r="F23" s="37"/>
      <c r="G23" s="37"/>
      <c r="H23" s="37"/>
      <c r="I23" s="37"/>
      <c r="J23" s="624">
        <f>'6A'!K26</f>
        <v>0</v>
      </c>
      <c r="K23" s="625"/>
      <c r="L23" s="631"/>
      <c r="M23" s="114"/>
    </row>
    <row r="24" spans="2:13" x14ac:dyDescent="0.25">
      <c r="B24" s="112"/>
      <c r="C24" s="113"/>
      <c r="D24" s="70" t="s">
        <v>148</v>
      </c>
      <c r="E24" s="32"/>
      <c r="F24" s="37"/>
      <c r="G24" s="37"/>
      <c r="H24" s="37"/>
      <c r="I24" s="37"/>
      <c r="J24" s="624">
        <f>'6A'!K27</f>
        <v>0</v>
      </c>
      <c r="K24" s="625"/>
      <c r="L24" s="631"/>
      <c r="M24" s="114"/>
    </row>
    <row r="25" spans="2:13" x14ac:dyDescent="0.25">
      <c r="B25" s="112"/>
      <c r="C25" s="113"/>
      <c r="D25" s="70" t="s">
        <v>149</v>
      </c>
      <c r="E25" s="32"/>
      <c r="F25" s="37"/>
      <c r="G25" s="37"/>
      <c r="H25" s="37"/>
      <c r="I25" s="37"/>
      <c r="J25" s="624">
        <f>'6A'!K28</f>
        <v>0</v>
      </c>
      <c r="K25" s="625"/>
      <c r="L25" s="631"/>
      <c r="M25" s="114"/>
    </row>
    <row r="26" spans="2:13" x14ac:dyDescent="0.25">
      <c r="B26" s="112"/>
      <c r="C26" s="113"/>
      <c r="D26" s="70" t="s">
        <v>150</v>
      </c>
      <c r="E26" s="32"/>
      <c r="F26" s="37"/>
      <c r="G26" s="37"/>
      <c r="H26" s="37"/>
      <c r="I26" s="37"/>
      <c r="J26" s="624">
        <f>'6A'!K29</f>
        <v>0</v>
      </c>
      <c r="K26" s="625"/>
      <c r="L26" s="631"/>
      <c r="M26" s="114"/>
    </row>
    <row r="27" spans="2:13" x14ac:dyDescent="0.25">
      <c r="B27" s="112"/>
      <c r="C27" s="113"/>
      <c r="D27" s="70" t="s">
        <v>151</v>
      </c>
      <c r="E27" s="32"/>
      <c r="F27" s="37"/>
      <c r="G27" s="37"/>
      <c r="H27" s="37"/>
      <c r="I27" s="37"/>
      <c r="J27" s="639">
        <f>'6A'!K30</f>
        <v>0</v>
      </c>
      <c r="K27" s="625"/>
      <c r="L27" s="631"/>
      <c r="M27" s="114"/>
    </row>
    <row r="28" spans="2:13" x14ac:dyDescent="0.25">
      <c r="B28" s="112"/>
      <c r="C28" s="113"/>
      <c r="D28" s="70" t="s">
        <v>152</v>
      </c>
      <c r="E28" s="32"/>
      <c r="F28" s="37"/>
      <c r="G28" s="37"/>
      <c r="H28" s="37"/>
      <c r="I28" s="37"/>
      <c r="J28" s="639">
        <f>'6A'!K31</f>
        <v>0</v>
      </c>
      <c r="K28" s="625"/>
      <c r="L28" s="633"/>
      <c r="M28" s="114"/>
    </row>
    <row r="29" spans="2:13" x14ac:dyDescent="0.25">
      <c r="B29" s="112"/>
      <c r="C29" s="113"/>
      <c r="D29" s="70" t="s">
        <v>153</v>
      </c>
      <c r="E29" s="32"/>
      <c r="F29" s="38"/>
      <c r="G29" s="38"/>
      <c r="H29" s="38"/>
      <c r="I29" s="38"/>
      <c r="J29" s="639">
        <f>'6A'!K32</f>
        <v>0</v>
      </c>
      <c r="K29" s="108"/>
      <c r="L29" s="84"/>
      <c r="M29" s="114"/>
    </row>
    <row r="30" spans="2:13" x14ac:dyDescent="0.25">
      <c r="B30" s="112"/>
      <c r="C30" s="113"/>
      <c r="D30" s="70" t="s">
        <v>220</v>
      </c>
      <c r="E30" s="32"/>
      <c r="F30" s="38"/>
      <c r="G30" s="38"/>
      <c r="H30" s="38"/>
      <c r="I30" s="38"/>
      <c r="J30" s="639">
        <f>'6A'!K33</f>
        <v>0</v>
      </c>
      <c r="K30" s="623"/>
      <c r="L30" s="634"/>
      <c r="M30" s="114"/>
    </row>
    <row r="31" spans="2:13" x14ac:dyDescent="0.25">
      <c r="B31" s="112"/>
      <c r="C31" s="113"/>
      <c r="D31" s="70" t="s">
        <v>221</v>
      </c>
      <c r="E31" s="32"/>
      <c r="F31" s="38"/>
      <c r="G31" s="38"/>
      <c r="H31" s="38"/>
      <c r="I31" s="38"/>
      <c r="J31" s="639">
        <f>'6A'!K34</f>
        <v>0</v>
      </c>
      <c r="K31" s="623"/>
      <c r="L31" s="631"/>
      <c r="M31" s="114"/>
    </row>
    <row r="32" spans="2:13" x14ac:dyDescent="0.25">
      <c r="B32" s="112"/>
      <c r="C32" s="113"/>
      <c r="D32" s="70" t="s">
        <v>156</v>
      </c>
      <c r="E32" s="38"/>
      <c r="F32" s="39"/>
      <c r="G32" s="39"/>
      <c r="H32" s="39"/>
      <c r="I32" s="39"/>
      <c r="J32" s="639">
        <f>'6A'!K35</f>
        <v>0</v>
      </c>
      <c r="K32" s="623"/>
      <c r="L32" s="631"/>
      <c r="M32" s="114"/>
    </row>
    <row r="33" spans="2:13" x14ac:dyDescent="0.25">
      <c r="B33" s="112"/>
      <c r="C33" s="113"/>
      <c r="D33" s="70" t="s">
        <v>157</v>
      </c>
      <c r="E33" s="32"/>
      <c r="F33" s="37"/>
      <c r="G33" s="37"/>
      <c r="H33" s="37"/>
      <c r="I33" s="37"/>
      <c r="J33" s="624">
        <f>'6A'!K36</f>
        <v>0</v>
      </c>
      <c r="K33" s="623"/>
      <c r="L33" s="631"/>
      <c r="M33" s="114"/>
    </row>
    <row r="34" spans="2:13" x14ac:dyDescent="0.25">
      <c r="B34" s="112"/>
      <c r="C34" s="113"/>
      <c r="D34" s="70" t="s">
        <v>158</v>
      </c>
      <c r="E34" s="32"/>
      <c r="F34" s="38"/>
      <c r="G34" s="38"/>
      <c r="H34" s="38"/>
      <c r="I34" s="38"/>
      <c r="J34" s="624">
        <f>'6A'!K37</f>
        <v>0</v>
      </c>
      <c r="K34" s="623"/>
      <c r="L34" s="631"/>
      <c r="M34" s="114"/>
    </row>
    <row r="35" spans="2:13" x14ac:dyDescent="0.25">
      <c r="B35" s="112"/>
      <c r="C35" s="113"/>
      <c r="D35" s="37" t="s">
        <v>383</v>
      </c>
      <c r="E35" s="1998">
        <f>(IF(AND(J35&lt;&gt;0,'6A'!E38=""),Messages!B45,'6A'!E38))</f>
        <v>0</v>
      </c>
      <c r="F35" s="1999"/>
      <c r="G35" s="2000"/>
      <c r="H35" s="1485"/>
      <c r="I35" s="358"/>
      <c r="J35" s="626">
        <f>'6A'!K38</f>
        <v>0</v>
      </c>
      <c r="K35" s="623"/>
      <c r="L35" s="636"/>
      <c r="M35" s="114"/>
    </row>
    <row r="36" spans="2:13" ht="15.75" thickBot="1" x14ac:dyDescent="0.3">
      <c r="B36" s="112"/>
      <c r="C36" s="33"/>
      <c r="D36" s="32"/>
      <c r="E36" s="32"/>
      <c r="F36" s="113"/>
      <c r="G36" s="36" t="s">
        <v>142</v>
      </c>
      <c r="H36" s="69"/>
      <c r="I36" s="69"/>
      <c r="J36" s="93">
        <f>SUM(J20:J35)</f>
        <v>0</v>
      </c>
      <c r="K36" s="73">
        <f>(SUM(K20:K28))+(SUM(K30:K35))</f>
        <v>0</v>
      </c>
      <c r="L36" s="77">
        <f>(SUM(L20:L28))+(SUM(L30:L35))</f>
        <v>0</v>
      </c>
      <c r="M36" s="114"/>
    </row>
    <row r="37" spans="2:13" ht="3.75" customHeight="1" x14ac:dyDescent="0.25">
      <c r="B37" s="112"/>
      <c r="C37" s="35"/>
      <c r="D37" s="36"/>
      <c r="E37" s="36"/>
      <c r="F37" s="32"/>
      <c r="G37" s="32"/>
      <c r="H37" s="32"/>
      <c r="I37" s="32"/>
      <c r="J37" s="57"/>
      <c r="K37" s="57"/>
      <c r="L37" s="57"/>
      <c r="M37" s="114"/>
    </row>
    <row r="38" spans="2:13" ht="15.75" thickBot="1" x14ac:dyDescent="0.3">
      <c r="B38" s="112"/>
      <c r="C38" s="63" t="s">
        <v>159</v>
      </c>
      <c r="D38" s="63"/>
      <c r="E38" s="63"/>
      <c r="F38" s="63"/>
      <c r="G38" s="63"/>
      <c r="H38" s="63"/>
      <c r="I38" s="1491"/>
      <c r="J38" s="57"/>
      <c r="K38" s="59"/>
      <c r="L38" s="59"/>
      <c r="M38" s="114"/>
    </row>
    <row r="39" spans="2:13" x14ac:dyDescent="0.25">
      <c r="B39" s="112"/>
      <c r="C39" s="113"/>
      <c r="D39" s="70" t="s">
        <v>160</v>
      </c>
      <c r="E39" s="32"/>
      <c r="F39" s="34"/>
      <c r="G39" s="34"/>
      <c r="H39" s="34"/>
      <c r="I39" s="34"/>
      <c r="J39" s="641">
        <f>'6A'!K42</f>
        <v>0</v>
      </c>
      <c r="K39" s="85"/>
      <c r="L39" s="86"/>
      <c r="M39" s="114"/>
    </row>
    <row r="40" spans="2:13" x14ac:dyDescent="0.25">
      <c r="B40" s="112"/>
      <c r="C40" s="113"/>
      <c r="D40" s="70" t="s">
        <v>161</v>
      </c>
      <c r="E40" s="32"/>
      <c r="F40" s="34"/>
      <c r="G40" s="34"/>
      <c r="H40" s="34"/>
      <c r="I40" s="34"/>
      <c r="J40" s="639">
        <f>'6A'!K43</f>
        <v>0</v>
      </c>
      <c r="K40" s="623"/>
      <c r="L40" s="634"/>
      <c r="M40" s="114"/>
    </row>
    <row r="41" spans="2:13" x14ac:dyDescent="0.25">
      <c r="B41" s="112"/>
      <c r="C41" s="113"/>
      <c r="D41" s="70" t="s">
        <v>162</v>
      </c>
      <c r="E41" s="32"/>
      <c r="F41" s="34"/>
      <c r="G41" s="34"/>
      <c r="H41" s="34"/>
      <c r="I41" s="34"/>
      <c r="J41" s="624">
        <f>'6A'!K44</f>
        <v>0</v>
      </c>
      <c r="K41" s="625"/>
      <c r="L41" s="631"/>
      <c r="M41" s="114"/>
    </row>
    <row r="42" spans="2:13" x14ac:dyDescent="0.25">
      <c r="B42" s="112"/>
      <c r="C42" s="113"/>
      <c r="D42" s="70" t="s">
        <v>163</v>
      </c>
      <c r="E42" s="32"/>
      <c r="F42" s="34"/>
      <c r="G42" s="34"/>
      <c r="H42" s="34"/>
      <c r="I42" s="34"/>
      <c r="J42" s="624">
        <f>'6A'!K45</f>
        <v>0</v>
      </c>
      <c r="K42" s="625"/>
      <c r="L42" s="631"/>
      <c r="M42" s="114"/>
    </row>
    <row r="43" spans="2:13" x14ac:dyDescent="0.25">
      <c r="B43" s="112"/>
      <c r="C43" s="113"/>
      <c r="D43" s="64" t="s">
        <v>164</v>
      </c>
      <c r="E43" s="40"/>
      <c r="F43" s="34"/>
      <c r="G43" s="34"/>
      <c r="H43" s="34"/>
      <c r="I43" s="34"/>
      <c r="J43" s="624">
        <f>'6A'!K46</f>
        <v>0</v>
      </c>
      <c r="K43" s="625"/>
      <c r="L43" s="631"/>
      <c r="M43" s="114"/>
    </row>
    <row r="44" spans="2:13" x14ac:dyDescent="0.25">
      <c r="B44" s="112"/>
      <c r="C44" s="113"/>
      <c r="D44" s="70" t="s">
        <v>165</v>
      </c>
      <c r="E44" s="41"/>
      <c r="F44" s="34"/>
      <c r="G44" s="34"/>
      <c r="H44" s="34"/>
      <c r="I44" s="34"/>
      <c r="J44" s="624">
        <f>'6A'!K47</f>
        <v>0</v>
      </c>
      <c r="K44" s="625"/>
      <c r="L44" s="631"/>
      <c r="M44" s="114"/>
    </row>
    <row r="45" spans="2:13" x14ac:dyDescent="0.25">
      <c r="B45" s="112"/>
      <c r="C45" s="113"/>
      <c r="D45" s="70" t="s">
        <v>166</v>
      </c>
      <c r="E45" s="42"/>
      <c r="F45" s="34"/>
      <c r="G45" s="34"/>
      <c r="H45" s="34"/>
      <c r="I45" s="34"/>
      <c r="J45" s="624">
        <f>'6A'!K48</f>
        <v>0</v>
      </c>
      <c r="K45" s="625"/>
      <c r="L45" s="631"/>
      <c r="M45" s="114"/>
    </row>
    <row r="46" spans="2:13" x14ac:dyDescent="0.25">
      <c r="B46" s="112"/>
      <c r="C46" s="113"/>
      <c r="D46" s="70" t="s">
        <v>167</v>
      </c>
      <c r="E46" s="32"/>
      <c r="F46" s="37"/>
      <c r="G46" s="37"/>
      <c r="H46" s="37"/>
      <c r="I46" s="37"/>
      <c r="J46" s="624">
        <f>'6A'!K49</f>
        <v>0</v>
      </c>
      <c r="K46" s="625"/>
      <c r="L46" s="631"/>
      <c r="M46" s="114"/>
    </row>
    <row r="47" spans="2:13" x14ac:dyDescent="0.25">
      <c r="B47" s="112"/>
      <c r="C47" s="113"/>
      <c r="D47" s="64" t="s">
        <v>168</v>
      </c>
      <c r="E47" s="32"/>
      <c r="F47" s="34"/>
      <c r="G47" s="34"/>
      <c r="H47" s="34"/>
      <c r="I47" s="34"/>
      <c r="J47" s="624">
        <f>'6A'!K50</f>
        <v>0</v>
      </c>
      <c r="K47" s="625"/>
      <c r="L47" s="631"/>
      <c r="M47" s="114"/>
    </row>
    <row r="48" spans="2:13" x14ac:dyDescent="0.25">
      <c r="B48" s="112"/>
      <c r="C48" s="113"/>
      <c r="D48" s="64" t="s">
        <v>222</v>
      </c>
      <c r="E48" s="32"/>
      <c r="F48" s="34"/>
      <c r="G48" s="34"/>
      <c r="H48" s="34"/>
      <c r="I48" s="34"/>
      <c r="J48" s="624">
        <f>'6A'!K51</f>
        <v>0</v>
      </c>
      <c r="K48" s="625"/>
      <c r="L48" s="631"/>
      <c r="M48" s="114"/>
    </row>
    <row r="49" spans="2:13" x14ac:dyDescent="0.25">
      <c r="B49" s="112"/>
      <c r="C49" s="113"/>
      <c r="D49" s="64" t="s">
        <v>170</v>
      </c>
      <c r="E49" s="37"/>
      <c r="F49" s="113"/>
      <c r="G49" s="359"/>
      <c r="H49" s="359"/>
      <c r="I49" s="359"/>
      <c r="J49" s="624">
        <f>'6A'!K52</f>
        <v>0</v>
      </c>
      <c r="K49" s="625"/>
      <c r="L49" s="637"/>
      <c r="M49" s="114"/>
    </row>
    <row r="50" spans="2:13" x14ac:dyDescent="0.25">
      <c r="B50" s="112"/>
      <c r="C50" s="113"/>
      <c r="D50" s="64" t="s">
        <v>171</v>
      </c>
      <c r="E50" s="37"/>
      <c r="F50" s="113"/>
      <c r="G50" s="359"/>
      <c r="H50" s="359"/>
      <c r="I50" s="359"/>
      <c r="J50" s="624">
        <f>'6A'!K53</f>
        <v>0</v>
      </c>
      <c r="K50" s="625"/>
      <c r="L50" s="637"/>
      <c r="M50" s="114"/>
    </row>
    <row r="51" spans="2:13" x14ac:dyDescent="0.25">
      <c r="B51" s="112"/>
      <c r="C51" s="113"/>
      <c r="D51" s="37" t="s">
        <v>383</v>
      </c>
      <c r="E51" s="1998">
        <f>(IF(AND(J51&lt;&gt;0,'6A'!E54=""),Messages!B45,'6A'!E54))</f>
        <v>0</v>
      </c>
      <c r="F51" s="1999"/>
      <c r="G51" s="2000"/>
      <c r="H51" s="1485"/>
      <c r="I51" s="358"/>
      <c r="J51" s="626">
        <f>'6A'!K54</f>
        <v>0</v>
      </c>
      <c r="K51" s="635"/>
      <c r="L51" s="636"/>
      <c r="M51" s="114"/>
    </row>
    <row r="52" spans="2:13" ht="15.75" thickBot="1" x14ac:dyDescent="0.3">
      <c r="B52" s="112"/>
      <c r="C52" s="33"/>
      <c r="D52" s="32"/>
      <c r="E52" s="32"/>
      <c r="F52" s="113"/>
      <c r="G52" s="36" t="s">
        <v>142</v>
      </c>
      <c r="H52" s="69"/>
      <c r="I52" s="69"/>
      <c r="J52" s="93">
        <f>SUM(J39:J51)</f>
        <v>0</v>
      </c>
      <c r="K52" s="73">
        <f>SUM(K40:K51)</f>
        <v>0</v>
      </c>
      <c r="L52" s="77">
        <f>SUM(L40:L51)</f>
        <v>0</v>
      </c>
      <c r="M52" s="114"/>
    </row>
    <row r="53" spans="2:13" ht="9" customHeight="1" thickBot="1" x14ac:dyDescent="0.3">
      <c r="B53" s="326"/>
      <c r="C53" s="103"/>
      <c r="D53" s="103"/>
      <c r="E53" s="103"/>
      <c r="F53" s="104"/>
      <c r="G53" s="104"/>
      <c r="H53" s="104"/>
      <c r="I53" s="104"/>
      <c r="J53" s="105"/>
      <c r="K53" s="106"/>
      <c r="L53" s="106"/>
      <c r="M53" s="328"/>
    </row>
    <row r="54" spans="2:13" ht="15.75" thickBot="1" x14ac:dyDescent="0.3">
      <c r="B54" s="112"/>
      <c r="C54" s="99" t="s">
        <v>172</v>
      </c>
      <c r="D54" s="100"/>
      <c r="E54" s="100"/>
      <c r="F54" s="101"/>
      <c r="G54" s="101"/>
      <c r="H54" s="101"/>
      <c r="I54" s="1482"/>
      <c r="J54" s="102"/>
      <c r="K54" s="57"/>
      <c r="L54" s="57"/>
      <c r="M54" s="114"/>
    </row>
    <row r="55" spans="2:13" x14ac:dyDescent="0.25">
      <c r="B55" s="112"/>
      <c r="C55" s="113"/>
      <c r="D55" s="922" t="s">
        <v>173</v>
      </c>
      <c r="E55" s="36"/>
      <c r="F55" s="32"/>
      <c r="G55" s="32"/>
      <c r="H55" s="32"/>
      <c r="I55" s="32"/>
      <c r="J55" s="641">
        <f>'6A'!K58</f>
        <v>0</v>
      </c>
      <c r="K55" s="87"/>
      <c r="L55" s="88"/>
      <c r="M55" s="114"/>
    </row>
    <row r="56" spans="2:13" x14ac:dyDescent="0.25">
      <c r="B56" s="112"/>
      <c r="C56" s="113"/>
      <c r="D56" s="922" t="s">
        <v>174</v>
      </c>
      <c r="E56" s="36"/>
      <c r="F56" s="32"/>
      <c r="G56" s="32"/>
      <c r="H56" s="32"/>
      <c r="I56" s="32"/>
      <c r="J56" s="624">
        <f>'6A'!K59</f>
        <v>0</v>
      </c>
      <c r="K56" s="89"/>
      <c r="L56" s="90"/>
      <c r="M56" s="114"/>
    </row>
    <row r="57" spans="2:13" x14ac:dyDescent="0.25">
      <c r="B57" s="112"/>
      <c r="C57" s="113"/>
      <c r="D57" s="37" t="s">
        <v>383</v>
      </c>
      <c r="E57" s="1998">
        <f>(IF(AND(J57&lt;&gt;0,'6A'!E60=""),Messages!B45,'6A'!E60))</f>
        <v>0</v>
      </c>
      <c r="F57" s="1999"/>
      <c r="G57" s="2000"/>
      <c r="H57" s="32"/>
      <c r="I57" s="32"/>
      <c r="J57" s="626">
        <f>'6A'!K60</f>
        <v>0</v>
      </c>
      <c r="K57" s="95"/>
      <c r="L57" s="96"/>
      <c r="M57" s="114"/>
    </row>
    <row r="58" spans="2:13" ht="15.75" thickBot="1" x14ac:dyDescent="0.3">
      <c r="B58" s="112"/>
      <c r="C58" s="113"/>
      <c r="D58" s="36"/>
      <c r="E58" s="113"/>
      <c r="F58" s="32"/>
      <c r="G58" s="36" t="s">
        <v>142</v>
      </c>
      <c r="H58" s="32"/>
      <c r="I58" s="32"/>
      <c r="J58" s="93">
        <f>SUM(J55:J57)</f>
        <v>0</v>
      </c>
      <c r="K58" s="73">
        <v>0</v>
      </c>
      <c r="L58" s="77">
        <v>0</v>
      </c>
      <c r="M58" s="114"/>
    </row>
    <row r="59" spans="2:13" ht="3.75" customHeight="1" x14ac:dyDescent="0.25">
      <c r="B59" s="112"/>
      <c r="C59" s="113"/>
      <c r="D59" s="36"/>
      <c r="E59" s="113"/>
      <c r="F59" s="32"/>
      <c r="G59" s="32"/>
      <c r="H59" s="32"/>
      <c r="I59" s="32"/>
      <c r="J59" s="57"/>
      <c r="K59" s="57"/>
      <c r="L59" s="57"/>
      <c r="M59" s="114"/>
    </row>
    <row r="60" spans="2:13" ht="15.75" thickBot="1" x14ac:dyDescent="0.3">
      <c r="B60" s="112"/>
      <c r="C60" s="60" t="s">
        <v>175</v>
      </c>
      <c r="D60" s="61"/>
      <c r="E60" s="61"/>
      <c r="F60" s="62"/>
      <c r="G60" s="62"/>
      <c r="H60" s="62"/>
      <c r="I60" s="1491"/>
      <c r="J60" s="57"/>
      <c r="K60" s="57"/>
      <c r="L60" s="57"/>
      <c r="M60" s="114"/>
    </row>
    <row r="61" spans="2:13" x14ac:dyDescent="0.25">
      <c r="B61" s="112"/>
      <c r="C61" s="113"/>
      <c r="D61" s="70" t="s">
        <v>176</v>
      </c>
      <c r="E61" s="36"/>
      <c r="F61" s="32"/>
      <c r="G61" s="32"/>
      <c r="H61" s="32"/>
      <c r="I61" s="32"/>
      <c r="J61" s="628">
        <f>'6A'!K64</f>
        <v>0</v>
      </c>
      <c r="K61" s="629"/>
      <c r="L61" s="638"/>
      <c r="M61" s="114"/>
    </row>
    <row r="62" spans="2:13" x14ac:dyDescent="0.25">
      <c r="B62" s="112"/>
      <c r="C62" s="113"/>
      <c r="D62" s="70" t="s">
        <v>177</v>
      </c>
      <c r="E62" s="36"/>
      <c r="F62" s="32"/>
      <c r="G62" s="32"/>
      <c r="H62" s="32"/>
      <c r="I62" s="32"/>
      <c r="J62" s="624">
        <f>'6A'!K65</f>
        <v>0</v>
      </c>
      <c r="K62" s="625"/>
      <c r="L62" s="631"/>
      <c r="M62" s="114"/>
    </row>
    <row r="63" spans="2:13" x14ac:dyDescent="0.25">
      <c r="B63" s="112"/>
      <c r="C63" s="113"/>
      <c r="D63" s="70" t="s">
        <v>178</v>
      </c>
      <c r="E63" s="36"/>
      <c r="F63" s="32"/>
      <c r="G63" s="32"/>
      <c r="H63" s="32"/>
      <c r="I63" s="32"/>
      <c r="J63" s="624">
        <f>'6A'!K66</f>
        <v>0</v>
      </c>
      <c r="K63" s="625"/>
      <c r="L63" s="631"/>
      <c r="M63" s="114"/>
    </row>
    <row r="64" spans="2:13" x14ac:dyDescent="0.25">
      <c r="B64" s="112"/>
      <c r="C64" s="113"/>
      <c r="D64" s="70" t="s">
        <v>179</v>
      </c>
      <c r="E64" s="36"/>
      <c r="F64" s="32"/>
      <c r="G64" s="32"/>
      <c r="H64" s="32"/>
      <c r="I64" s="32"/>
      <c r="J64" s="639">
        <f>'6A'!K67</f>
        <v>0</v>
      </c>
      <c r="K64" s="632"/>
      <c r="L64" s="633"/>
      <c r="M64" s="114"/>
    </row>
    <row r="65" spans="2:13" x14ac:dyDescent="0.25">
      <c r="B65" s="112"/>
      <c r="C65" s="113"/>
      <c r="D65" s="70" t="s">
        <v>180</v>
      </c>
      <c r="E65" s="36"/>
      <c r="F65" s="32"/>
      <c r="G65" s="32"/>
      <c r="H65" s="32"/>
      <c r="I65" s="32"/>
      <c r="J65" s="624">
        <f>'6A'!K68</f>
        <v>0</v>
      </c>
      <c r="K65" s="97"/>
      <c r="L65" s="98"/>
      <c r="M65" s="114"/>
    </row>
    <row r="66" spans="2:13" x14ac:dyDescent="0.25">
      <c r="B66" s="112"/>
      <c r="C66" s="113"/>
      <c r="D66" s="37" t="s">
        <v>383</v>
      </c>
      <c r="E66" s="1998">
        <f>(IF(AND(J66&lt;&gt;0,'6A'!E69=""),Messages!B45,'6A'!E69))</f>
        <v>0</v>
      </c>
      <c r="F66" s="1999"/>
      <c r="G66" s="2000"/>
      <c r="H66" s="32"/>
      <c r="I66" s="32"/>
      <c r="J66" s="626">
        <f>'6A'!K69</f>
        <v>0</v>
      </c>
      <c r="K66" s="97"/>
      <c r="L66" s="98"/>
      <c r="M66" s="114"/>
    </row>
    <row r="67" spans="2:13" ht="15.75" thickBot="1" x14ac:dyDescent="0.3">
      <c r="B67" s="112"/>
      <c r="C67" s="33"/>
      <c r="D67" s="32"/>
      <c r="E67" s="32"/>
      <c r="F67" s="113"/>
      <c r="G67" s="36" t="s">
        <v>142</v>
      </c>
      <c r="H67" s="69"/>
      <c r="I67" s="69"/>
      <c r="J67" s="93">
        <f>SUM(J61:J66)</f>
        <v>0</v>
      </c>
      <c r="K67" s="73">
        <f>SUM(K61:K64)</f>
        <v>0</v>
      </c>
      <c r="L67" s="77">
        <f>SUM(L61:L64)</f>
        <v>0</v>
      </c>
      <c r="M67" s="114"/>
    </row>
    <row r="68" spans="2:13" ht="3.75" customHeight="1" x14ac:dyDescent="0.25">
      <c r="B68" s="112"/>
      <c r="C68" s="35"/>
      <c r="D68" s="36"/>
      <c r="E68" s="36"/>
      <c r="F68" s="32"/>
      <c r="G68" s="32"/>
      <c r="H68" s="32"/>
      <c r="I68" s="32"/>
      <c r="J68" s="57"/>
      <c r="K68" s="57"/>
      <c r="L68" s="57"/>
      <c r="M68" s="114"/>
    </row>
    <row r="69" spans="2:13" ht="15.75" thickBot="1" x14ac:dyDescent="0.3">
      <c r="B69" s="112"/>
      <c r="C69" s="60" t="s">
        <v>181</v>
      </c>
      <c r="D69" s="61"/>
      <c r="E69" s="61"/>
      <c r="F69" s="62"/>
      <c r="G69" s="62"/>
      <c r="H69" s="62"/>
      <c r="I69" s="1491"/>
      <c r="J69" s="57"/>
      <c r="K69" s="57"/>
      <c r="L69" s="57"/>
      <c r="M69" s="114"/>
    </row>
    <row r="70" spans="2:13" x14ac:dyDescent="0.25">
      <c r="B70" s="112"/>
      <c r="C70" s="113"/>
      <c r="D70" s="70" t="s">
        <v>182</v>
      </c>
      <c r="E70" s="36"/>
      <c r="F70" s="32"/>
      <c r="G70" s="32"/>
      <c r="H70" s="32"/>
      <c r="I70" s="32"/>
      <c r="J70" s="641">
        <f>'6A'!K73</f>
        <v>0</v>
      </c>
      <c r="K70" s="87"/>
      <c r="L70" s="88"/>
      <c r="M70" s="114"/>
    </row>
    <row r="71" spans="2:13" x14ac:dyDescent="0.25">
      <c r="B71" s="112"/>
      <c r="C71" s="113"/>
      <c r="D71" s="70" t="s">
        <v>183</v>
      </c>
      <c r="E71" s="36"/>
      <c r="F71" s="32"/>
      <c r="G71" s="32"/>
      <c r="H71" s="32"/>
      <c r="I71" s="32"/>
      <c r="J71" s="639">
        <f>'6A'!K74</f>
        <v>0</v>
      </c>
      <c r="K71" s="89"/>
      <c r="L71" s="90"/>
      <c r="M71" s="114"/>
    </row>
    <row r="72" spans="2:13" x14ac:dyDescent="0.25">
      <c r="B72" s="112"/>
      <c r="C72" s="113"/>
      <c r="D72" s="70" t="s">
        <v>184</v>
      </c>
      <c r="E72" s="36"/>
      <c r="F72" s="32"/>
      <c r="G72" s="32"/>
      <c r="H72" s="32"/>
      <c r="I72" s="32"/>
      <c r="J72" s="639">
        <f>'6A'!K75</f>
        <v>0</v>
      </c>
      <c r="K72" s="89"/>
      <c r="L72" s="90"/>
      <c r="M72" s="114"/>
    </row>
    <row r="73" spans="2:13" x14ac:dyDescent="0.25">
      <c r="B73" s="112"/>
      <c r="C73" s="113"/>
      <c r="D73" s="64" t="s">
        <v>185</v>
      </c>
      <c r="E73" s="32"/>
      <c r="F73" s="32"/>
      <c r="G73" s="32"/>
      <c r="H73" s="32"/>
      <c r="I73" s="32"/>
      <c r="J73" s="639">
        <f>'6A'!K76</f>
        <v>0</v>
      </c>
      <c r="K73" s="89"/>
      <c r="L73" s="90"/>
      <c r="M73" s="114"/>
    </row>
    <row r="74" spans="2:13" x14ac:dyDescent="0.25">
      <c r="B74" s="112"/>
      <c r="C74" s="113"/>
      <c r="D74" s="923" t="s">
        <v>186</v>
      </c>
      <c r="E74" s="32"/>
      <c r="F74" s="32"/>
      <c r="G74" s="32"/>
      <c r="H74" s="32"/>
      <c r="I74" s="32"/>
      <c r="J74" s="639">
        <f>'6A'!K77</f>
        <v>0</v>
      </c>
      <c r="K74" s="89"/>
      <c r="L74" s="90"/>
      <c r="M74" s="114"/>
    </row>
    <row r="75" spans="2:13" x14ac:dyDescent="0.25">
      <c r="B75" s="112"/>
      <c r="C75" s="113"/>
      <c r="D75" s="923" t="s">
        <v>187</v>
      </c>
      <c r="E75" s="32"/>
      <c r="F75" s="32"/>
      <c r="G75" s="32"/>
      <c r="H75" s="32"/>
      <c r="I75" s="32"/>
      <c r="J75" s="639">
        <f>'6A'!K78</f>
        <v>0</v>
      </c>
      <c r="K75" s="89"/>
      <c r="L75" s="90"/>
      <c r="M75" s="114"/>
    </row>
    <row r="76" spans="2:13" x14ac:dyDescent="0.25">
      <c r="B76" s="112"/>
      <c r="C76" s="113"/>
      <c r="D76" s="64" t="s">
        <v>188</v>
      </c>
      <c r="E76" s="36"/>
      <c r="F76" s="32"/>
      <c r="G76" s="32"/>
      <c r="H76" s="32"/>
      <c r="I76" s="32"/>
      <c r="J76" s="624">
        <f>'6A'!K79</f>
        <v>0</v>
      </c>
      <c r="K76" s="89"/>
      <c r="L76" s="90"/>
      <c r="M76" s="114"/>
    </row>
    <row r="77" spans="2:13" x14ac:dyDescent="0.25">
      <c r="B77" s="112"/>
      <c r="C77" s="113"/>
      <c r="D77" s="37" t="s">
        <v>383</v>
      </c>
      <c r="E77" s="1998">
        <f>(IF(AND(J77&lt;&gt;0,'6A'!E80=""),Messages!B45,'6A'!E80))</f>
        <v>0</v>
      </c>
      <c r="F77" s="1999"/>
      <c r="G77" s="2000"/>
      <c r="H77" s="1485"/>
      <c r="I77" s="358"/>
      <c r="J77" s="626">
        <f>'6A'!K80</f>
        <v>0</v>
      </c>
      <c r="K77" s="95"/>
      <c r="L77" s="96"/>
      <c r="M77" s="114"/>
    </row>
    <row r="78" spans="2:13" ht="15.75" thickBot="1" x14ac:dyDescent="0.3">
      <c r="B78" s="112"/>
      <c r="C78" s="33"/>
      <c r="D78" s="32"/>
      <c r="E78" s="32"/>
      <c r="F78" s="113"/>
      <c r="G78" s="36" t="s">
        <v>142</v>
      </c>
      <c r="H78" s="69"/>
      <c r="I78" s="69"/>
      <c r="J78" s="93">
        <f>SUM(J70:J77)</f>
        <v>0</v>
      </c>
      <c r="K78" s="73">
        <v>0</v>
      </c>
      <c r="L78" s="77">
        <v>0</v>
      </c>
      <c r="M78" s="114"/>
    </row>
    <row r="79" spans="2:13" ht="3.75" customHeight="1" x14ac:dyDescent="0.25">
      <c r="B79" s="112"/>
      <c r="C79" s="35"/>
      <c r="D79" s="36"/>
      <c r="E79" s="36"/>
      <c r="F79" s="32"/>
      <c r="G79" s="32"/>
      <c r="H79" s="32"/>
      <c r="I79" s="32"/>
      <c r="J79" s="57"/>
      <c r="K79" s="57"/>
      <c r="L79" s="57"/>
      <c r="M79" s="114"/>
    </row>
    <row r="80" spans="2:13" ht="15.75" thickBot="1" x14ac:dyDescent="0.3">
      <c r="B80" s="112"/>
      <c r="C80" s="60" t="s">
        <v>189</v>
      </c>
      <c r="D80" s="61"/>
      <c r="E80" s="61"/>
      <c r="F80" s="62"/>
      <c r="G80" s="62"/>
      <c r="H80" s="62"/>
      <c r="I80" s="1491"/>
      <c r="J80" s="17"/>
      <c r="K80" s="17"/>
      <c r="L80" s="17"/>
      <c r="M80" s="114"/>
    </row>
    <row r="81" spans="2:13" x14ac:dyDescent="0.25">
      <c r="B81" s="112"/>
      <c r="C81" s="113"/>
      <c r="D81" s="923" t="s">
        <v>190</v>
      </c>
      <c r="E81" s="32"/>
      <c r="F81" s="37"/>
      <c r="G81" s="37"/>
      <c r="H81" s="37"/>
      <c r="I81" s="37"/>
      <c r="J81" s="641">
        <f>'6A'!K84</f>
        <v>0</v>
      </c>
      <c r="K81" s="87"/>
      <c r="L81" s="88"/>
      <c r="M81" s="114"/>
    </row>
    <row r="82" spans="2:13" x14ac:dyDescent="0.25">
      <c r="B82" s="112"/>
      <c r="C82" s="113"/>
      <c r="D82" s="923" t="s">
        <v>191</v>
      </c>
      <c r="E82" s="32"/>
      <c r="F82" s="38"/>
      <c r="G82" s="38"/>
      <c r="H82" s="38"/>
      <c r="I82" s="38"/>
      <c r="J82" s="639">
        <f>'6A'!K85</f>
        <v>0</v>
      </c>
      <c r="K82" s="89"/>
      <c r="L82" s="90"/>
      <c r="M82" s="114"/>
    </row>
    <row r="83" spans="2:13" x14ac:dyDescent="0.25">
      <c r="B83" s="112"/>
      <c r="C83" s="113"/>
      <c r="D83" s="123" t="s">
        <v>383</v>
      </c>
      <c r="E83" s="1998">
        <f>(IF(AND(J83&lt;&gt;0,'6A'!E86=""),Messages!B45,'6A'!E86))</f>
        <v>0</v>
      </c>
      <c r="F83" s="1999"/>
      <c r="G83" s="2000"/>
      <c r="H83" s="1485"/>
      <c r="I83" s="358"/>
      <c r="J83" s="640">
        <f>'6A'!K86</f>
        <v>0</v>
      </c>
      <c r="K83" s="95"/>
      <c r="L83" s="96"/>
      <c r="M83" s="114"/>
    </row>
    <row r="84" spans="2:13" ht="15.75" thickBot="1" x14ac:dyDescent="0.3">
      <c r="B84" s="112"/>
      <c r="C84" s="33"/>
      <c r="D84" s="32"/>
      <c r="E84" s="32"/>
      <c r="F84" s="113"/>
      <c r="G84" s="36" t="s">
        <v>142</v>
      </c>
      <c r="H84" s="69"/>
      <c r="I84" s="69"/>
      <c r="J84" s="93">
        <f>SUM(J81:J83)</f>
        <v>0</v>
      </c>
      <c r="K84" s="73">
        <v>0</v>
      </c>
      <c r="L84" s="77">
        <v>0</v>
      </c>
      <c r="M84" s="114"/>
    </row>
    <row r="85" spans="2:13" ht="3.75" customHeight="1" x14ac:dyDescent="0.25">
      <c r="B85" s="112"/>
      <c r="C85" s="35"/>
      <c r="D85" s="36"/>
      <c r="E85" s="36"/>
      <c r="F85" s="32"/>
      <c r="G85" s="32"/>
      <c r="H85" s="32"/>
      <c r="I85" s="32"/>
      <c r="J85" s="57"/>
      <c r="K85" s="57"/>
      <c r="L85" s="57"/>
      <c r="M85" s="114"/>
    </row>
    <row r="86" spans="2:13" ht="15.75" thickBot="1" x14ac:dyDescent="0.3">
      <c r="B86" s="112"/>
      <c r="C86" s="60" t="s">
        <v>192</v>
      </c>
      <c r="D86" s="61"/>
      <c r="E86" s="61"/>
      <c r="F86" s="62"/>
      <c r="G86" s="62"/>
      <c r="H86" s="62"/>
      <c r="I86" s="1482"/>
      <c r="J86" s="66"/>
      <c r="K86" s="17"/>
      <c r="L86" s="17"/>
      <c r="M86" s="114"/>
    </row>
    <row r="87" spans="2:13" x14ac:dyDescent="0.25">
      <c r="B87" s="112"/>
      <c r="C87" s="113"/>
      <c r="D87" s="64" t="s">
        <v>193</v>
      </c>
      <c r="E87" s="32"/>
      <c r="F87" s="37"/>
      <c r="G87" s="37"/>
      <c r="H87" s="37"/>
      <c r="I87" s="37"/>
      <c r="J87" s="628">
        <f>'6A'!K90</f>
        <v>0</v>
      </c>
      <c r="K87" s="629"/>
      <c r="L87" s="638"/>
      <c r="M87" s="114"/>
    </row>
    <row r="88" spans="2:13" x14ac:dyDescent="0.25">
      <c r="B88" s="112"/>
      <c r="C88" s="113"/>
      <c r="D88" s="64" t="s">
        <v>194</v>
      </c>
      <c r="E88" s="32"/>
      <c r="F88" s="38"/>
      <c r="G88" s="38"/>
      <c r="H88" s="38"/>
      <c r="I88" s="38"/>
      <c r="J88" s="624">
        <f>'6A'!K91</f>
        <v>0</v>
      </c>
      <c r="K88" s="625"/>
      <c r="L88" s="631"/>
      <c r="M88" s="114"/>
    </row>
    <row r="89" spans="2:13" x14ac:dyDescent="0.25">
      <c r="B89" s="112"/>
      <c r="C89" s="113"/>
      <c r="D89" s="64" t="s">
        <v>93</v>
      </c>
      <c r="E89" s="32"/>
      <c r="F89" s="32"/>
      <c r="G89" s="32"/>
      <c r="H89" s="32"/>
      <c r="I89" s="32"/>
      <c r="J89" s="624">
        <f>'6A'!K92</f>
        <v>0</v>
      </c>
      <c r="K89" s="625"/>
      <c r="L89" s="631"/>
      <c r="M89" s="114"/>
    </row>
    <row r="90" spans="2:13" x14ac:dyDescent="0.25">
      <c r="B90" s="112"/>
      <c r="C90" s="113"/>
      <c r="D90" s="64" t="s">
        <v>195</v>
      </c>
      <c r="E90" s="32"/>
      <c r="F90" s="32"/>
      <c r="G90" s="32"/>
      <c r="H90" s="32"/>
      <c r="I90" s="32"/>
      <c r="J90" s="624">
        <f>'6A'!K93</f>
        <v>0</v>
      </c>
      <c r="K90" s="625"/>
      <c r="L90" s="631"/>
      <c r="M90" s="114"/>
    </row>
    <row r="91" spans="2:13" x14ac:dyDescent="0.25">
      <c r="B91" s="112"/>
      <c r="C91" s="113"/>
      <c r="D91" s="64" t="s">
        <v>196</v>
      </c>
      <c r="E91" s="32"/>
      <c r="F91" s="32"/>
      <c r="G91" s="32"/>
      <c r="H91" s="32"/>
      <c r="I91" s="32"/>
      <c r="J91" s="624">
        <f>'6A'!K94</f>
        <v>0</v>
      </c>
      <c r="K91" s="625"/>
      <c r="L91" s="631"/>
      <c r="M91" s="114"/>
    </row>
    <row r="92" spans="2:13" x14ac:dyDescent="0.25">
      <c r="B92" s="112"/>
      <c r="C92" s="113"/>
      <c r="D92" s="64" t="s">
        <v>197</v>
      </c>
      <c r="E92" s="32"/>
      <c r="F92" s="32"/>
      <c r="G92" s="32"/>
      <c r="H92" s="32"/>
      <c r="I92" s="32"/>
      <c r="J92" s="624">
        <f>'6A'!K95</f>
        <v>0</v>
      </c>
      <c r="K92" s="625"/>
      <c r="L92" s="631"/>
      <c r="M92" s="114"/>
    </row>
    <row r="93" spans="2:13" x14ac:dyDescent="0.25">
      <c r="B93" s="112"/>
      <c r="C93" s="113"/>
      <c r="D93" s="64" t="s">
        <v>198</v>
      </c>
      <c r="E93" s="32"/>
      <c r="F93" s="32"/>
      <c r="G93" s="32"/>
      <c r="H93" s="32"/>
      <c r="I93" s="32"/>
      <c r="J93" s="639">
        <f>'6A'!K96</f>
        <v>0</v>
      </c>
      <c r="K93" s="632"/>
      <c r="L93" s="633"/>
      <c r="M93" s="114"/>
    </row>
    <row r="94" spans="2:13" x14ac:dyDescent="0.25">
      <c r="B94" s="112"/>
      <c r="C94" s="113"/>
      <c r="D94" s="923" t="s">
        <v>199</v>
      </c>
      <c r="E94" s="32"/>
      <c r="F94" s="32"/>
      <c r="G94" s="32"/>
      <c r="H94" s="32"/>
      <c r="I94" s="32"/>
      <c r="J94" s="639">
        <f>'6A'!K97</f>
        <v>0</v>
      </c>
      <c r="K94" s="108"/>
      <c r="L94" s="84"/>
      <c r="M94" s="114"/>
    </row>
    <row r="95" spans="2:13" x14ac:dyDescent="0.25">
      <c r="B95" s="112"/>
      <c r="C95" s="113"/>
      <c r="D95" s="64" t="s">
        <v>200</v>
      </c>
      <c r="E95" s="32"/>
      <c r="F95" s="32"/>
      <c r="G95" s="32"/>
      <c r="H95" s="32"/>
      <c r="I95" s="32"/>
      <c r="J95" s="639">
        <f>'6A'!K98</f>
        <v>0</v>
      </c>
      <c r="K95" s="68"/>
      <c r="L95" s="76"/>
      <c r="M95" s="114"/>
    </row>
    <row r="96" spans="2:13" x14ac:dyDescent="0.25">
      <c r="B96" s="112"/>
      <c r="C96" s="113"/>
      <c r="D96" s="37" t="s">
        <v>808</v>
      </c>
      <c r="E96" s="32"/>
      <c r="F96" s="32"/>
      <c r="G96" s="32"/>
      <c r="H96" s="32"/>
      <c r="I96" s="32"/>
      <c r="J96" s="639">
        <f>'6A'!K99</f>
        <v>0</v>
      </c>
      <c r="K96" s="632"/>
      <c r="L96" s="633"/>
      <c r="M96" s="114"/>
    </row>
    <row r="97" spans="2:13" x14ac:dyDescent="0.25">
      <c r="B97" s="112"/>
      <c r="C97" s="113"/>
      <c r="D97" s="64" t="s">
        <v>201</v>
      </c>
      <c r="E97" s="32"/>
      <c r="F97" s="32"/>
      <c r="G97" s="32"/>
      <c r="H97" s="32"/>
      <c r="I97" s="32"/>
      <c r="J97" s="624">
        <f>'6A'!K100</f>
        <v>0</v>
      </c>
      <c r="K97" s="91"/>
      <c r="L97" s="92"/>
      <c r="M97" s="114"/>
    </row>
    <row r="98" spans="2:13" x14ac:dyDescent="0.25">
      <c r="B98" s="112"/>
      <c r="C98" s="113"/>
      <c r="D98" s="923" t="s">
        <v>861</v>
      </c>
      <c r="E98" s="45"/>
      <c r="F98" s="38"/>
      <c r="G98" s="38"/>
      <c r="H98" s="38"/>
      <c r="I98" s="38"/>
      <c r="J98" s="639">
        <f>'6A'!K101</f>
        <v>0</v>
      </c>
      <c r="K98" s="95"/>
      <c r="L98" s="96"/>
      <c r="M98" s="114"/>
    </row>
    <row r="99" spans="2:13" ht="15.75" thickBot="1" x14ac:dyDescent="0.3">
      <c r="B99" s="112"/>
      <c r="C99" s="113"/>
      <c r="D99" s="123" t="s">
        <v>383</v>
      </c>
      <c r="E99" s="1998">
        <f>(IF(AND(J99&lt;&gt;0,'6A'!E102=""),Messages!B45,'6A'!E102))</f>
        <v>0</v>
      </c>
      <c r="F99" s="1999"/>
      <c r="G99" s="2000"/>
      <c r="H99" s="38"/>
      <c r="I99" s="38"/>
      <c r="J99" s="640">
        <f>'6A'!K102</f>
        <v>0</v>
      </c>
      <c r="K99" s="1480"/>
      <c r="L99" s="1481"/>
      <c r="M99" s="114"/>
    </row>
    <row r="100" spans="2:13" ht="15.75" thickBot="1" x14ac:dyDescent="0.3">
      <c r="B100" s="112"/>
      <c r="C100" s="33"/>
      <c r="D100" s="32"/>
      <c r="E100" s="32"/>
      <c r="F100" s="113"/>
      <c r="G100" s="36" t="s">
        <v>142</v>
      </c>
      <c r="H100" s="69"/>
      <c r="I100" s="69"/>
      <c r="J100" s="93">
        <f>SUM(J87:J99)</f>
        <v>0</v>
      </c>
      <c r="K100" s="73">
        <f>SUM(K87:K93)+K95+K96+K99</f>
        <v>0</v>
      </c>
      <c r="L100" s="77">
        <f>SUM(L87:L93)+L95+L96+L99</f>
        <v>0</v>
      </c>
      <c r="M100" s="114"/>
    </row>
    <row r="101" spans="2:13" ht="9" customHeight="1" thickBot="1" x14ac:dyDescent="0.3">
      <c r="B101" s="326"/>
      <c r="C101" s="107"/>
      <c r="D101" s="44"/>
      <c r="E101" s="44"/>
      <c r="F101" s="43"/>
      <c r="G101" s="43"/>
      <c r="H101" s="43"/>
      <c r="I101" s="43"/>
      <c r="J101" s="67"/>
      <c r="K101" s="67"/>
      <c r="L101" s="67"/>
      <c r="M101" s="328"/>
    </row>
    <row r="102" spans="2:13" ht="3.75" customHeight="1" x14ac:dyDescent="0.25">
      <c r="B102" s="112"/>
      <c r="C102" s="35"/>
      <c r="D102" s="36"/>
      <c r="E102" s="36"/>
      <c r="F102" s="32"/>
      <c r="G102" s="32"/>
      <c r="H102" s="32"/>
      <c r="I102" s="32"/>
      <c r="J102" s="57"/>
      <c r="K102" s="57"/>
      <c r="L102" s="57"/>
      <c r="M102" s="114"/>
    </row>
    <row r="103" spans="2:13" ht="15.75" thickBot="1" x14ac:dyDescent="0.3">
      <c r="B103" s="112"/>
      <c r="C103" s="46" t="s">
        <v>954</v>
      </c>
      <c r="D103" s="61"/>
      <c r="E103" s="61"/>
      <c r="F103" s="62"/>
      <c r="G103" s="62"/>
      <c r="H103" s="62"/>
      <c r="I103" s="1482"/>
      <c r="J103" s="66"/>
      <c r="K103" s="17"/>
      <c r="L103" s="17"/>
      <c r="M103" s="114"/>
    </row>
    <row r="104" spans="2:13" ht="15.75" thickBot="1" x14ac:dyDescent="0.3">
      <c r="B104" s="112"/>
      <c r="C104" s="113"/>
      <c r="D104" s="118" t="s">
        <v>920</v>
      </c>
      <c r="E104" s="32"/>
      <c r="F104" s="37"/>
      <c r="G104" s="1996"/>
      <c r="H104" s="1996"/>
      <c r="I104" s="1997"/>
      <c r="J104" s="1474">
        <f>'6A'!K107+'6A'!Y107</f>
        <v>0</v>
      </c>
      <c r="K104" s="1475"/>
      <c r="L104" s="1476"/>
      <c r="M104" s="114"/>
    </row>
    <row r="105" spans="2:13" ht="15.75" thickBot="1" x14ac:dyDescent="0.3">
      <c r="B105" s="112"/>
      <c r="C105" s="33"/>
      <c r="D105" s="32"/>
      <c r="E105" s="32"/>
      <c r="F105" s="113"/>
      <c r="G105" s="36" t="s">
        <v>142</v>
      </c>
      <c r="H105" s="69"/>
      <c r="I105" s="69"/>
      <c r="J105" s="93">
        <f>SUM(J104)</f>
        <v>0</v>
      </c>
      <c r="K105" s="73">
        <f>SUM(K104)</f>
        <v>0</v>
      </c>
      <c r="L105" s="77">
        <f>SUM(L104)</f>
        <v>0</v>
      </c>
      <c r="M105" s="114"/>
    </row>
    <row r="106" spans="2:13" ht="3.75" customHeight="1" x14ac:dyDescent="0.25">
      <c r="B106" s="112"/>
      <c r="C106" s="35"/>
      <c r="D106" s="36"/>
      <c r="E106" s="36"/>
      <c r="F106" s="32"/>
      <c r="G106" s="32"/>
      <c r="H106" s="32"/>
      <c r="I106" s="32"/>
      <c r="J106" s="57"/>
      <c r="K106" s="57"/>
      <c r="L106" s="57"/>
      <c r="M106" s="114"/>
    </row>
    <row r="107" spans="2:13" ht="15.75" thickBot="1" x14ac:dyDescent="0.3">
      <c r="B107" s="112"/>
      <c r="C107" s="60" t="s">
        <v>203</v>
      </c>
      <c r="D107" s="61"/>
      <c r="E107" s="61"/>
      <c r="F107" s="62"/>
      <c r="G107" s="62"/>
      <c r="H107" s="62"/>
      <c r="I107" s="1491"/>
      <c r="J107" s="57"/>
      <c r="K107" s="57"/>
      <c r="L107" s="57"/>
      <c r="M107" s="114"/>
    </row>
    <row r="108" spans="2:13" x14ac:dyDescent="0.25">
      <c r="B108" s="112"/>
      <c r="C108" s="113"/>
      <c r="D108" s="70" t="s">
        <v>204</v>
      </c>
      <c r="E108" s="36"/>
      <c r="F108" s="32"/>
      <c r="G108" s="32"/>
      <c r="H108" s="32"/>
      <c r="I108" s="32"/>
      <c r="J108" s="641">
        <f>'6A'!K111</f>
        <v>0</v>
      </c>
      <c r="K108" s="629"/>
      <c r="L108" s="638"/>
      <c r="M108" s="114"/>
    </row>
    <row r="109" spans="2:13" x14ac:dyDescent="0.25">
      <c r="B109" s="112"/>
      <c r="C109" s="113"/>
      <c r="D109" s="70" t="s">
        <v>205</v>
      </c>
      <c r="E109" s="36"/>
      <c r="F109" s="32"/>
      <c r="G109" s="32"/>
      <c r="H109" s="32"/>
      <c r="I109" s="32"/>
      <c r="J109" s="639">
        <f>'6A'!K112</f>
        <v>0</v>
      </c>
      <c r="K109" s="625"/>
      <c r="L109" s="631"/>
      <c r="M109" s="114"/>
    </row>
    <row r="110" spans="2:13" x14ac:dyDescent="0.25">
      <c r="B110" s="112"/>
      <c r="C110" s="113"/>
      <c r="D110" s="70" t="s">
        <v>206</v>
      </c>
      <c r="E110" s="36"/>
      <c r="F110" s="32"/>
      <c r="G110" s="32"/>
      <c r="H110" s="32"/>
      <c r="I110" s="32"/>
      <c r="J110" s="639">
        <f>'6A'!K113</f>
        <v>0</v>
      </c>
      <c r="K110" s="625"/>
      <c r="L110" s="631"/>
      <c r="M110" s="114"/>
    </row>
    <row r="111" spans="2:13" x14ac:dyDescent="0.25">
      <c r="B111" s="112"/>
      <c r="C111" s="113"/>
      <c r="D111" s="70" t="s">
        <v>207</v>
      </c>
      <c r="E111" s="36"/>
      <c r="F111" s="32"/>
      <c r="G111" s="32"/>
      <c r="H111" s="32"/>
      <c r="I111" s="32"/>
      <c r="J111" s="639">
        <f>'6A'!K114</f>
        <v>0</v>
      </c>
      <c r="K111" s="625"/>
      <c r="L111" s="631"/>
      <c r="M111" s="114"/>
    </row>
    <row r="112" spans="2:13" x14ac:dyDescent="0.25">
      <c r="B112" s="112"/>
      <c r="C112" s="113"/>
      <c r="D112" s="70" t="s">
        <v>208</v>
      </c>
      <c r="E112" s="36"/>
      <c r="F112" s="32"/>
      <c r="G112" s="32"/>
      <c r="H112" s="32"/>
      <c r="I112" s="32"/>
      <c r="J112" s="639">
        <f>'6A'!K115</f>
        <v>0</v>
      </c>
      <c r="K112" s="625"/>
      <c r="L112" s="631"/>
      <c r="M112" s="114"/>
    </row>
    <row r="113" spans="2:13" x14ac:dyDescent="0.25">
      <c r="B113" s="112"/>
      <c r="C113" s="113"/>
      <c r="D113" s="70" t="s">
        <v>209</v>
      </c>
      <c r="E113" s="36"/>
      <c r="F113" s="32"/>
      <c r="G113" s="32"/>
      <c r="H113" s="32"/>
      <c r="I113" s="32"/>
      <c r="J113" s="624">
        <f>'6A'!K116</f>
        <v>0</v>
      </c>
      <c r="K113" s="625"/>
      <c r="L113" s="631"/>
      <c r="M113" s="114"/>
    </row>
    <row r="114" spans="2:13" x14ac:dyDescent="0.25">
      <c r="B114" s="112"/>
      <c r="C114" s="113"/>
      <c r="D114" s="70" t="s">
        <v>210</v>
      </c>
      <c r="E114" s="36"/>
      <c r="F114" s="32"/>
      <c r="G114" s="32"/>
      <c r="H114" s="32"/>
      <c r="I114" s="32"/>
      <c r="J114" s="639">
        <f>'6A'!K117</f>
        <v>0</v>
      </c>
      <c r="K114" s="625"/>
      <c r="L114" s="631"/>
      <c r="M114" s="114"/>
    </row>
    <row r="115" spans="2:13" x14ac:dyDescent="0.25">
      <c r="B115" s="112"/>
      <c r="C115" s="113"/>
      <c r="D115" s="123" t="s">
        <v>383</v>
      </c>
      <c r="E115" s="1998">
        <f>(IF(AND(J1235&lt;&gt;0,'6A'!E118=""),Messages!B45,'6A'!E118))</f>
        <v>0</v>
      </c>
      <c r="F115" s="1999"/>
      <c r="G115" s="2000"/>
      <c r="H115" s="32"/>
      <c r="I115" s="32"/>
      <c r="J115" s="640">
        <f>'6A'!K118</f>
        <v>0</v>
      </c>
      <c r="K115" s="635"/>
      <c r="L115" s="636"/>
      <c r="M115" s="114"/>
    </row>
    <row r="116" spans="2:13" ht="15.75" thickBot="1" x14ac:dyDescent="0.3">
      <c r="B116" s="112"/>
      <c r="C116" s="33"/>
      <c r="D116" s="113"/>
      <c r="E116" s="32"/>
      <c r="F116" s="113"/>
      <c r="G116" s="36" t="s">
        <v>142</v>
      </c>
      <c r="H116" s="69"/>
      <c r="I116" s="69"/>
      <c r="J116" s="93">
        <f>SUM(J108:J115)</f>
        <v>0</v>
      </c>
      <c r="K116" s="73">
        <f>SUM(K108:K115)</f>
        <v>0</v>
      </c>
      <c r="L116" s="77">
        <f>SUM(L108:L115)</f>
        <v>0</v>
      </c>
      <c r="M116" s="114"/>
    </row>
    <row r="117" spans="2:13" ht="7.5" customHeight="1" thickBot="1" x14ac:dyDescent="0.3">
      <c r="B117" s="112"/>
      <c r="C117" s="52"/>
      <c r="D117" s="51"/>
      <c r="E117" s="51"/>
      <c r="F117" s="53"/>
      <c r="G117" s="53"/>
      <c r="H117" s="53"/>
      <c r="I117" s="53"/>
      <c r="J117" s="57"/>
      <c r="K117" s="57"/>
      <c r="L117" s="57"/>
      <c r="M117" s="114"/>
    </row>
    <row r="118" spans="2:13" ht="15.75" thickBot="1" x14ac:dyDescent="0.3">
      <c r="B118" s="112"/>
      <c r="C118" s="79" t="s">
        <v>223</v>
      </c>
      <c r="D118" s="80"/>
      <c r="E118" s="80"/>
      <c r="F118" s="80"/>
      <c r="G118" s="80"/>
      <c r="H118" s="80"/>
      <c r="I118" s="1483"/>
      <c r="J118" s="74">
        <f>SUM(J17+J36+J52+J58+J67+J78+J84+J100+J105+J116)</f>
        <v>0</v>
      </c>
      <c r="K118" s="72">
        <f>SUM(K17+K36+K52+K58+K67+K78+K84+K100+K105+K116)</f>
        <v>0</v>
      </c>
      <c r="L118" s="78">
        <f>SUM(L17+L36+L52+L58+L67+L78+L84+L100+L105+L116)</f>
        <v>0</v>
      </c>
      <c r="M118" s="114"/>
    </row>
    <row r="119" spans="2:13" ht="7.5" customHeight="1" x14ac:dyDescent="0.25">
      <c r="B119" s="112"/>
      <c r="C119" s="113"/>
      <c r="D119" s="113"/>
      <c r="E119" s="113"/>
      <c r="F119" s="113"/>
      <c r="G119" s="113"/>
      <c r="H119" s="113"/>
      <c r="I119" s="113"/>
      <c r="J119" s="113"/>
      <c r="K119" s="113"/>
      <c r="L119" s="113"/>
      <c r="M119" s="114"/>
    </row>
    <row r="120" spans="2:13" ht="9" customHeight="1" thickBot="1" x14ac:dyDescent="0.3">
      <c r="B120" s="326"/>
      <c r="C120" s="360"/>
      <c r="D120" s="360"/>
      <c r="E120" s="360"/>
      <c r="F120" s="360"/>
      <c r="G120" s="360"/>
      <c r="H120" s="360"/>
      <c r="I120" s="360"/>
      <c r="J120" s="360"/>
      <c r="K120" s="360"/>
      <c r="L120" s="360"/>
      <c r="M120" s="328"/>
    </row>
  </sheetData>
  <sheetProtection algorithmName="SHA-512" hashValue="1QkOlR1sZlnbEYHSdKSzZlbCdxCGat1DPlZfybKmDVMYVudtl0GiAL3GEiw3LM92M5nR8387flUvCwA/5NYO/A==" saltValue="0yg2QBgCjJmBzS12zcD1KQ==" spinCount="100000" sheet="1" formatCells="0" formatColumns="0" formatRows="0"/>
  <mergeCells count="16">
    <mergeCell ref="G104:I104"/>
    <mergeCell ref="E99:G99"/>
    <mergeCell ref="E115:G115"/>
    <mergeCell ref="E77:G77"/>
    <mergeCell ref="E16:G16"/>
    <mergeCell ref="E35:G35"/>
    <mergeCell ref="E51:G51"/>
    <mergeCell ref="E83:G83"/>
    <mergeCell ref="E57:G57"/>
    <mergeCell ref="E66:G66"/>
    <mergeCell ref="C3:L3"/>
    <mergeCell ref="J5:L5"/>
    <mergeCell ref="K6:L6"/>
    <mergeCell ref="K7:K9"/>
    <mergeCell ref="J6:J9"/>
    <mergeCell ref="L7:L9"/>
  </mergeCells>
  <pageMargins left="0.7" right="0.7" top="0.75" bottom="0.75" header="0.3" footer="0.3"/>
  <pageSetup scale="84" fitToHeight="2" orientation="portrait" r:id="rId1"/>
  <headerFooter>
    <oddFooter>&amp;LForm 6C
LIHTC Budget (Basis Calculation)&amp;CCFA Forms</oddFooter>
  </headerFooter>
  <rowBreaks count="2" manualBreakCount="2">
    <brk id="53" min="1" max="11" man="1"/>
    <brk id="106" min="1"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pageSetUpPr fitToPage="1"/>
  </sheetPr>
  <dimension ref="B1:O48"/>
  <sheetViews>
    <sheetView showGridLines="0" zoomScaleNormal="100" workbookViewId="0">
      <selection activeCell="L37" sqref="L37"/>
    </sheetView>
  </sheetViews>
  <sheetFormatPr defaultColWidth="9.140625" defaultRowHeight="15" x14ac:dyDescent="0.25"/>
  <cols>
    <col min="1" max="2" width="1.7109375" style="296" customWidth="1"/>
    <col min="3" max="3" width="5.42578125" style="296" customWidth="1"/>
    <col min="4" max="4" width="2.85546875" style="296" customWidth="1"/>
    <col min="5" max="5" width="14.28515625" style="296" customWidth="1"/>
    <col min="6" max="6" width="83" style="296" customWidth="1"/>
    <col min="7" max="7" width="11.42578125" style="296" customWidth="1"/>
    <col min="8" max="8" width="16" style="296" bestFit="1" customWidth="1"/>
    <col min="9" max="9" width="1.7109375" style="296" customWidth="1"/>
    <col min="10" max="10" width="14.5703125" style="296" bestFit="1" customWidth="1"/>
    <col min="11" max="16384" width="9.140625" style="296"/>
  </cols>
  <sheetData>
    <row r="1" spans="2:9" ht="9" customHeight="1" thickBot="1" x14ac:dyDescent="0.3"/>
    <row r="2" spans="2:9" ht="9" customHeight="1" x14ac:dyDescent="0.25">
      <c r="B2" s="361"/>
      <c r="C2" s="362"/>
      <c r="D2" s="362"/>
      <c r="E2" s="362"/>
      <c r="F2" s="363"/>
      <c r="G2" s="363"/>
      <c r="H2" s="363"/>
      <c r="I2" s="364"/>
    </row>
    <row r="3" spans="2:9" ht="18.75" x14ac:dyDescent="0.3">
      <c r="B3" s="365"/>
      <c r="C3" s="2001" t="s">
        <v>809</v>
      </c>
      <c r="D3" s="2001"/>
      <c r="E3" s="2001"/>
      <c r="F3" s="2001"/>
      <c r="G3" s="2001"/>
      <c r="H3" s="2001"/>
      <c r="I3" s="366"/>
    </row>
    <row r="4" spans="2:9" ht="7.5" customHeight="1" thickBot="1" x14ac:dyDescent="0.3">
      <c r="B4" s="365"/>
      <c r="C4" s="367"/>
      <c r="D4" s="367"/>
      <c r="E4" s="367"/>
      <c r="F4" s="126"/>
      <c r="G4" s="127"/>
      <c r="H4" s="128"/>
      <c r="I4" s="368"/>
    </row>
    <row r="5" spans="2:9" ht="19.5" thickBot="1" x14ac:dyDescent="0.35">
      <c r="B5" s="365"/>
      <c r="C5" s="367"/>
      <c r="D5" s="367"/>
      <c r="E5" s="367"/>
      <c r="F5" s="1717" t="s">
        <v>1047</v>
      </c>
      <c r="G5" s="1718" t="s">
        <v>1030</v>
      </c>
      <c r="H5" s="1716"/>
      <c r="I5" s="368"/>
    </row>
    <row r="6" spans="2:9" x14ac:dyDescent="0.25">
      <c r="B6" s="365"/>
      <c r="C6" s="126" t="s">
        <v>224</v>
      </c>
      <c r="D6"/>
      <c r="E6"/>
      <c r="F6"/>
      <c r="G6" s="127"/>
      <c r="H6" s="128"/>
      <c r="I6" s="368"/>
    </row>
    <row r="7" spans="2:9" ht="30" customHeight="1" x14ac:dyDescent="0.25">
      <c r="B7" s="365"/>
      <c r="C7" s="367"/>
      <c r="D7" s="2006" t="s">
        <v>225</v>
      </c>
      <c r="E7" s="2006"/>
      <c r="F7" s="2007"/>
      <c r="G7" s="1365" t="s">
        <v>479</v>
      </c>
      <c r="H7"/>
      <c r="I7" s="368"/>
    </row>
    <row r="8" spans="2:9" ht="15.75" thickBot="1" x14ac:dyDescent="0.3">
      <c r="B8" s="365"/>
      <c r="C8" s="367"/>
      <c r="D8" s="367"/>
      <c r="E8" s="367"/>
      <c r="F8" s="126"/>
      <c r="G8" s="127"/>
      <c r="H8" s="127"/>
      <c r="I8" s="368"/>
    </row>
    <row r="9" spans="2:9" ht="24.75" thickBot="1" x14ac:dyDescent="0.3">
      <c r="B9" s="365"/>
      <c r="C9" s="367"/>
      <c r="D9" s="367"/>
      <c r="E9" s="367"/>
      <c r="F9" s="126"/>
      <c r="G9" s="129" t="s">
        <v>19</v>
      </c>
      <c r="H9" s="130" t="s">
        <v>219</v>
      </c>
      <c r="I9" s="368"/>
    </row>
    <row r="10" spans="2:9" ht="15.75" thickBot="1" x14ac:dyDescent="0.3">
      <c r="B10" s="365"/>
      <c r="C10" s="131" t="s">
        <v>226</v>
      </c>
      <c r="D10" s="1059"/>
      <c r="E10" s="131"/>
      <c r="F10" s="132"/>
      <c r="G10" s="369"/>
      <c r="H10" s="369"/>
      <c r="I10" s="368"/>
    </row>
    <row r="11" spans="2:9" x14ac:dyDescent="0.25">
      <c r="B11" s="365"/>
      <c r="C11" s="133" t="s">
        <v>227</v>
      </c>
      <c r="D11"/>
      <c r="E11"/>
      <c r="F11"/>
      <c r="G11" s="1585">
        <f>'6C'!K118</f>
        <v>0</v>
      </c>
      <c r="H11" s="1586">
        <f>'6C'!L118</f>
        <v>0</v>
      </c>
      <c r="I11" s="368"/>
    </row>
    <row r="12" spans="2:9" x14ac:dyDescent="0.25">
      <c r="B12" s="365"/>
      <c r="C12" s="127" t="s">
        <v>228</v>
      </c>
      <c r="D12"/>
      <c r="E12"/>
      <c r="F12"/>
      <c r="G12" s="643"/>
      <c r="H12" s="642"/>
      <c r="I12" s="368"/>
    </row>
    <row r="13" spans="2:9" x14ac:dyDescent="0.25">
      <c r="B13" s="365"/>
      <c r="C13" s="127" t="s">
        <v>229</v>
      </c>
      <c r="D13"/>
      <c r="E13"/>
      <c r="F13"/>
      <c r="G13" s="643"/>
      <c r="H13" s="644"/>
      <c r="I13" s="368"/>
    </row>
    <row r="14" spans="2:9" x14ac:dyDescent="0.25">
      <c r="B14" s="365"/>
      <c r="C14" s="1078" t="s">
        <v>230</v>
      </c>
      <c r="D14" s="1074"/>
      <c r="E14"/>
      <c r="F14" s="1075"/>
      <c r="G14" s="643"/>
      <c r="H14" s="1556"/>
      <c r="I14" s="368"/>
    </row>
    <row r="15" spans="2:9" x14ac:dyDescent="0.25">
      <c r="B15" s="365"/>
      <c r="C15" s="1078" t="s">
        <v>231</v>
      </c>
      <c r="D15" s="1074"/>
      <c r="E15"/>
      <c r="F15" s="1075"/>
      <c r="G15" s="643"/>
      <c r="H15" s="644"/>
      <c r="I15" s="368"/>
    </row>
    <row r="16" spans="2:9" x14ac:dyDescent="0.25">
      <c r="B16" s="365"/>
      <c r="C16" s="134" t="s">
        <v>955</v>
      </c>
      <c r="D16" s="370"/>
      <c r="E16" s="1364"/>
      <c r="F16" s="370"/>
      <c r="G16" s="645"/>
      <c r="H16" s="646"/>
      <c r="I16" s="368"/>
    </row>
    <row r="17" spans="2:9" ht="15.75" thickBot="1" x14ac:dyDescent="0.3">
      <c r="B17" s="365"/>
      <c r="C17" s="133" t="s">
        <v>232</v>
      </c>
      <c r="D17"/>
      <c r="E17"/>
      <c r="F17"/>
      <c r="G17" s="1587">
        <f>G11-(SUM(G12:G16))</f>
        <v>0</v>
      </c>
      <c r="H17" s="1588">
        <f>H11-(SUM(H13:H16))</f>
        <v>0</v>
      </c>
      <c r="I17" s="368"/>
    </row>
    <row r="18" spans="2:9" ht="15.75" thickBot="1" x14ac:dyDescent="0.3">
      <c r="B18" s="365"/>
      <c r="C18" s="127"/>
      <c r="D18"/>
      <c r="E18"/>
      <c r="F18"/>
      <c r="G18" s="128"/>
      <c r="H18" s="127"/>
      <c r="I18" s="368"/>
    </row>
    <row r="19" spans="2:9" x14ac:dyDescent="0.25">
      <c r="B19" s="365"/>
      <c r="C19" s="127" t="s">
        <v>232</v>
      </c>
      <c r="D19"/>
      <c r="E19"/>
      <c r="F19"/>
      <c r="G19" s="647">
        <f>G17</f>
        <v>0</v>
      </c>
      <c r="H19" s="648">
        <f>H17</f>
        <v>0</v>
      </c>
      <c r="I19" s="368"/>
    </row>
    <row r="20" spans="2:9" x14ac:dyDescent="0.25">
      <c r="B20" s="365"/>
      <c r="C20" s="127" t="s">
        <v>233</v>
      </c>
      <c r="D20"/>
      <c r="E20"/>
      <c r="F20"/>
      <c r="G20" s="649" t="str">
        <f>IF(G17&lt;&gt;0,"100%","")</f>
        <v/>
      </c>
      <c r="H20" s="650" t="str">
        <f>IF(G7="Yes",130%,(IF(G7="No",100%,"")))</f>
        <v/>
      </c>
      <c r="I20" s="368"/>
    </row>
    <row r="21" spans="2:9" x14ac:dyDescent="0.25">
      <c r="B21" s="365"/>
      <c r="C21" s="134" t="s">
        <v>234</v>
      </c>
      <c r="D21" s="370"/>
      <c r="E21" s="1364"/>
      <c r="F21" s="370"/>
      <c r="G21" s="962"/>
      <c r="H21" s="961"/>
      <c r="I21" s="368"/>
    </row>
    <row r="22" spans="2:9" ht="15.75" thickBot="1" x14ac:dyDescent="0.3">
      <c r="B22" s="365"/>
      <c r="C22" s="133" t="s">
        <v>235</v>
      </c>
      <c r="D22"/>
      <c r="E22"/>
      <c r="F22"/>
      <c r="G22" s="137">
        <f>IFERROR(((G19*G20)*G21),0)</f>
        <v>0</v>
      </c>
      <c r="H22" s="138">
        <f>IFERROR(((H19*H20)*H21),0)</f>
        <v>0</v>
      </c>
      <c r="I22" s="368"/>
    </row>
    <row r="23" spans="2:9" ht="15.75" thickBot="1" x14ac:dyDescent="0.3">
      <c r="B23" s="365"/>
      <c r="C23" s="127"/>
      <c r="D23"/>
      <c r="E23"/>
      <c r="F23"/>
      <c r="G23" s="127"/>
      <c r="H23" s="127"/>
      <c r="I23" s="368"/>
    </row>
    <row r="24" spans="2:9" x14ac:dyDescent="0.25">
      <c r="B24" s="365"/>
      <c r="C24" s="127" t="s">
        <v>235</v>
      </c>
      <c r="D24"/>
      <c r="E24"/>
      <c r="F24"/>
      <c r="G24" s="647">
        <f>G22</f>
        <v>0</v>
      </c>
      <c r="H24" s="648">
        <f>H22</f>
        <v>0</v>
      </c>
      <c r="I24" s="368"/>
    </row>
    <row r="25" spans="2:9" x14ac:dyDescent="0.25">
      <c r="B25" s="365"/>
      <c r="C25" s="134" t="s">
        <v>236</v>
      </c>
      <c r="D25" s="371"/>
      <c r="E25" s="371"/>
      <c r="F25" s="370"/>
      <c r="G25" s="1077"/>
      <c r="H25" s="1185"/>
      <c r="I25" s="368"/>
    </row>
    <row r="26" spans="2:9" ht="15.75" thickBot="1" x14ac:dyDescent="0.3">
      <c r="B26" s="365"/>
      <c r="C26" s="133" t="s">
        <v>237</v>
      </c>
      <c r="D26"/>
      <c r="E26"/>
      <c r="F26"/>
      <c r="G26" s="135">
        <f>G24*G25</f>
        <v>0</v>
      </c>
      <c r="H26" s="136">
        <f>H24*H25</f>
        <v>0</v>
      </c>
      <c r="I26" s="368"/>
    </row>
    <row r="27" spans="2:9" ht="15" customHeight="1" thickBot="1" x14ac:dyDescent="0.3">
      <c r="B27" s="365"/>
      <c r="C27" s="127"/>
      <c r="D27"/>
      <c r="E27"/>
      <c r="F27"/>
      <c r="G27" s="127"/>
      <c r="H27" s="127"/>
      <c r="I27" s="368"/>
    </row>
    <row r="28" spans="2:9" ht="15.75" thickBot="1" x14ac:dyDescent="0.3">
      <c r="B28" s="365"/>
      <c r="C28" s="133" t="s">
        <v>453</v>
      </c>
      <c r="D28"/>
      <c r="E28"/>
      <c r="F28"/>
      <c r="G28" s="127"/>
      <c r="H28" s="139">
        <f>G26+H26</f>
        <v>0</v>
      </c>
      <c r="I28" s="368"/>
    </row>
    <row r="29" spans="2:9" x14ac:dyDescent="0.25">
      <c r="B29" s="365"/>
      <c r="C29" s="126"/>
      <c r="D29" s="126"/>
      <c r="E29" s="127"/>
      <c r="F29"/>
      <c r="G29" s="127"/>
      <c r="H29" s="127"/>
      <c r="I29" s="368"/>
    </row>
    <row r="30" spans="2:9" ht="15.75" thickBot="1" x14ac:dyDescent="0.3">
      <c r="B30" s="365"/>
      <c r="C30" s="1079" t="s">
        <v>238</v>
      </c>
      <c r="D30" s="1079"/>
      <c r="E30" s="1080"/>
      <c r="F30" s="1059"/>
      <c r="G30" s="1080"/>
      <c r="H30" s="140"/>
      <c r="I30" s="368"/>
    </row>
    <row r="31" spans="2:9" x14ac:dyDescent="0.25">
      <c r="B31" s="365"/>
      <c r="C31" s="127" t="s">
        <v>473</v>
      </c>
      <c r="D31"/>
      <c r="E31"/>
      <c r="F31"/>
      <c r="G31" s="127"/>
      <c r="H31" s="651">
        <f>'6A'!K121</f>
        <v>0</v>
      </c>
      <c r="I31" s="141"/>
    </row>
    <row r="32" spans="2:9" x14ac:dyDescent="0.25">
      <c r="B32" s="365"/>
      <c r="C32" s="134" t="s">
        <v>810</v>
      </c>
      <c r="D32" s="371"/>
      <c r="E32" s="371"/>
      <c r="F32" s="371"/>
      <c r="G32" s="277"/>
      <c r="H32" s="652">
        <f>-((SUM('7'!E53:F67))-(SUMIF('7'!D53:D68,"Tax*",'7'!E53:E68)))</f>
        <v>0</v>
      </c>
      <c r="I32" s="368"/>
    </row>
    <row r="33" spans="2:15" ht="15.75" thickBot="1" x14ac:dyDescent="0.3">
      <c r="B33" s="365"/>
      <c r="C33" s="133" t="s">
        <v>239</v>
      </c>
      <c r="D33"/>
      <c r="E33"/>
      <c r="F33"/>
      <c r="G33" s="133"/>
      <c r="H33" s="142">
        <f>H31+H32</f>
        <v>0</v>
      </c>
      <c r="I33" s="368"/>
    </row>
    <row r="34" spans="2:15" ht="15.75" thickBot="1" x14ac:dyDescent="0.3">
      <c r="B34" s="365"/>
      <c r="C34" s="127"/>
      <c r="D34"/>
      <c r="E34"/>
      <c r="F34"/>
      <c r="G34" s="127"/>
      <c r="H34" s="128"/>
      <c r="I34" s="368"/>
    </row>
    <row r="35" spans="2:15" x14ac:dyDescent="0.25">
      <c r="B35" s="365"/>
      <c r="C35" s="127" t="s">
        <v>239</v>
      </c>
      <c r="D35"/>
      <c r="E35"/>
      <c r="F35"/>
      <c r="G35" s="127"/>
      <c r="H35" s="651">
        <f>H33</f>
        <v>0</v>
      </c>
      <c r="I35" s="368"/>
    </row>
    <row r="36" spans="2:15" ht="15.75" thickBot="1" x14ac:dyDescent="0.3">
      <c r="B36" s="365"/>
      <c r="C36" s="127" t="s">
        <v>626</v>
      </c>
      <c r="D36"/>
      <c r="E36"/>
      <c r="F36"/>
      <c r="G36" s="127"/>
      <c r="H36" s="1387"/>
      <c r="I36" s="368"/>
    </row>
    <row r="37" spans="2:15" ht="15.75" thickBot="1" x14ac:dyDescent="0.3">
      <c r="B37" s="365"/>
      <c r="C37" s="134" t="s">
        <v>240</v>
      </c>
      <c r="D37" s="371"/>
      <c r="E37" s="371"/>
      <c r="F37" s="371"/>
      <c r="G37" s="134"/>
      <c r="H37" s="491">
        <v>10</v>
      </c>
      <c r="I37" s="368"/>
    </row>
    <row r="38" spans="2:15" ht="15.75" thickBot="1" x14ac:dyDescent="0.3">
      <c r="B38" s="365"/>
      <c r="C38" s="133" t="s">
        <v>241</v>
      </c>
      <c r="D38"/>
      <c r="E38"/>
      <c r="F38"/>
      <c r="G38" s="127"/>
      <c r="H38" s="143">
        <f>IFERROR(((H35/H36)/10),0)</f>
        <v>0</v>
      </c>
      <c r="I38" s="368"/>
    </row>
    <row r="39" spans="2:15" x14ac:dyDescent="0.25">
      <c r="B39" s="365"/>
      <c r="C39" s="126"/>
      <c r="D39" s="126"/>
      <c r="E39" s="127"/>
      <c r="F39"/>
      <c r="G39" s="127"/>
      <c r="H39" s="128"/>
      <c r="I39" s="368"/>
    </row>
    <row r="40" spans="2:15" ht="15.75" thickBot="1" x14ac:dyDescent="0.3">
      <c r="B40" s="365"/>
      <c r="C40" s="1079" t="s">
        <v>956</v>
      </c>
      <c r="D40" s="1079"/>
      <c r="E40" s="1080"/>
      <c r="F40" s="1059"/>
      <c r="G40" s="132"/>
      <c r="H40" s="127"/>
      <c r="I40" s="144"/>
    </row>
    <row r="41" spans="2:15" x14ac:dyDescent="0.25">
      <c r="B41" s="365"/>
      <c r="C41" s="127" t="s">
        <v>649</v>
      </c>
      <c r="D41"/>
      <c r="E41"/>
      <c r="F41"/>
      <c r="G41" s="127"/>
      <c r="H41" s="845">
        <f>'2A'!M42</f>
        <v>0</v>
      </c>
      <c r="I41" s="144"/>
    </row>
    <row r="42" spans="2:15" x14ac:dyDescent="0.25">
      <c r="B42" s="365"/>
      <c r="C42" s="2008" t="s">
        <v>942</v>
      </c>
      <c r="D42" s="2008"/>
      <c r="E42" s="2008"/>
      <c r="F42" s="2008"/>
      <c r="G42" s="2008"/>
      <c r="H42" s="1401"/>
      <c r="I42" s="144"/>
    </row>
    <row r="43" spans="2:15" ht="15.75" thickBot="1" x14ac:dyDescent="0.3">
      <c r="B43" s="365"/>
      <c r="C43" s="133" t="s">
        <v>242</v>
      </c>
      <c r="D43"/>
      <c r="E43"/>
      <c r="F43"/>
      <c r="G43" s="127"/>
      <c r="H43" s="143">
        <f>H41*H42</f>
        <v>0</v>
      </c>
      <c r="I43" s="144"/>
    </row>
    <row r="44" spans="2:15" ht="15.75" thickBot="1" x14ac:dyDescent="0.3">
      <c r="B44" s="365"/>
      <c r="C44" s="367"/>
      <c r="D44" s="367"/>
      <c r="E44" s="367"/>
      <c r="F44" s="126"/>
      <c r="G44" s="127"/>
      <c r="H44" s="127"/>
      <c r="I44" s="141"/>
    </row>
    <row r="45" spans="2:15" s="802" customFormat="1" ht="20.25" thickTop="1" thickBot="1" x14ac:dyDescent="0.35">
      <c r="B45" s="799"/>
      <c r="C45" s="800"/>
      <c r="D45" s="800"/>
      <c r="E45" s="800"/>
      <c r="F45" s="2002" t="s">
        <v>243</v>
      </c>
      <c r="G45" s="2003"/>
      <c r="H45" s="803" t="str">
        <f>IF(G5=9%,(MIN(H28,H38,H43)),(IF(G5=4%,(MIN(H28,H38)),"n/a")))</f>
        <v>n/a</v>
      </c>
      <c r="I45" s="801"/>
      <c r="O45" s="1673"/>
    </row>
    <row r="46" spans="2:15" ht="7.5" customHeight="1" thickBot="1" x14ac:dyDescent="0.3">
      <c r="B46" s="846"/>
      <c r="C46"/>
      <c r="D46"/>
      <c r="E46"/>
      <c r="F46"/>
      <c r="G46"/>
      <c r="H46"/>
      <c r="I46" s="847"/>
    </row>
    <row r="47" spans="2:15" ht="15.75" thickBot="1" x14ac:dyDescent="0.3">
      <c r="B47" s="846"/>
      <c r="C47"/>
      <c r="D47"/>
      <c r="E47"/>
      <c r="F47" s="2004" t="str">
        <f ca="1">IF((SUMIF('7'!D53:D68,"Tax Credits*",'7'!E53:E67))&lt;H47,Messages!B49,Messages!B50)</f>
        <v>Expected LIHTC Equity</v>
      </c>
      <c r="G47" s="2005"/>
      <c r="H47" s="804">
        <f>IFERROR((ROUND((H45*H36*10),0)),0)</f>
        <v>0</v>
      </c>
      <c r="I47" s="847"/>
      <c r="J47" s="1186"/>
      <c r="O47" s="1674"/>
    </row>
    <row r="48" spans="2:15" ht="15.75" thickBot="1" x14ac:dyDescent="0.3">
      <c r="B48" s="372"/>
      <c r="C48" s="373"/>
      <c r="D48" s="373"/>
      <c r="E48" s="373"/>
      <c r="F48" s="1071"/>
      <c r="G48" s="1071"/>
      <c r="H48" s="1071"/>
      <c r="I48" s="374"/>
    </row>
  </sheetData>
  <sheetProtection algorithmName="SHA-512" hashValue="3LrnTowzGcD5ng0fowEdcqK+ebcmeifk5kFUJy9CIMMHu8V7HZAWQ9Rt/QwX5vUT8x6UNmZOXDcB57lVClj+zQ==" saltValue="G+shLR0c4q7Tkl4umNPHMA==" spinCount="100000" sheet="1" formatCells="0" formatColumns="0" formatRows="0"/>
  <mergeCells count="5">
    <mergeCell ref="C3:H3"/>
    <mergeCell ref="F45:G45"/>
    <mergeCell ref="F47:G47"/>
    <mergeCell ref="D7:F7"/>
    <mergeCell ref="C42:G42"/>
  </mergeCells>
  <conditionalFormatting sqref="F47:G47">
    <cfRule type="containsText" dxfId="53" priority="1" operator="containsText" text="ENTER">
      <formula>NOT(ISERROR(SEARCH("ENTER",F47)))</formula>
    </cfRule>
  </conditionalFormatting>
  <dataValidations count="3">
    <dataValidation type="list" allowBlank="1" showInputMessage="1" showErrorMessage="1" promptTitle="Basis Boost" prompt="Select &quot;Yes&quot; or &quot;No&quot; for form to calculate correctly" sqref="G7" xr:uid="{00000000-0002-0000-1500-000000000000}">
      <formula1>"Select…,Yes,No"</formula1>
    </dataValidation>
    <dataValidation type="list" allowBlank="1" showInputMessage="1" showErrorMessage="1" sqref="J17" xr:uid="{00000000-0002-0000-1500-000002000000}">
      <formula1>"4%,9%,n/a"</formula1>
    </dataValidation>
    <dataValidation type="list" allowBlank="1" showInputMessage="1" showErrorMessage="1" sqref="G5" xr:uid="{00000000-0002-0000-1500-000003000000}">
      <formula1>"select…,n/a,4%,9%"</formula1>
    </dataValidation>
  </dataValidations>
  <hyperlinks>
    <hyperlink ref="C42:G42" r:id="rId1" display="Maximum Annual Credit Per Low-Income Unit Limit (use latest Exhibit J values from LIHTC website)" xr:uid="{00000000-0004-0000-1500-000000000000}"/>
  </hyperlinks>
  <pageMargins left="0.7" right="0.4" top="0.7" bottom="0.7" header="0.3" footer="0.3"/>
  <pageSetup scale="82" orientation="portrait" r:id="rId2"/>
  <headerFooter>
    <oddFooter>&amp;LForm 6D
LIHTC Calculation&amp;CCFA Forms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B1:X63"/>
  <sheetViews>
    <sheetView showGridLines="0" zoomScaleNormal="100" workbookViewId="0">
      <selection activeCell="S39" sqref="S39"/>
    </sheetView>
  </sheetViews>
  <sheetFormatPr defaultColWidth="9.140625" defaultRowHeight="15" x14ac:dyDescent="0.25"/>
  <cols>
    <col min="1" max="2" width="1.7109375" style="296" customWidth="1"/>
    <col min="3" max="3" width="2.85546875" style="296" customWidth="1"/>
    <col min="4" max="4" width="14.28515625" style="296" customWidth="1"/>
    <col min="5" max="5" width="9.140625" style="296"/>
    <col min="6" max="6" width="4.28515625" style="296" customWidth="1"/>
    <col min="7" max="7" width="11.42578125" style="296" customWidth="1"/>
    <col min="8" max="8" width="13.7109375" style="296" bestFit="1" customWidth="1"/>
    <col min="9" max="9" width="31.42578125" style="296" customWidth="1"/>
    <col min="10" max="10" width="4.42578125" style="296" customWidth="1"/>
    <col min="11" max="12" width="2.7109375" style="296" customWidth="1"/>
    <col min="13" max="17" width="9.140625" style="296"/>
    <col min="18" max="18" width="1.42578125" style="296" customWidth="1"/>
    <col min="19" max="19" width="5.85546875" style="296" customWidth="1"/>
    <col min="20" max="16384" width="9.140625" style="296"/>
  </cols>
  <sheetData>
    <row r="1" spans="2:24" ht="15.75" thickBot="1" x14ac:dyDescent="0.3"/>
    <row r="2" spans="2:24" ht="15.75" thickBot="1" x14ac:dyDescent="0.3">
      <c r="B2" s="377"/>
      <c r="C2" s="279"/>
      <c r="D2" s="279"/>
      <c r="E2" s="279"/>
      <c r="F2" s="279"/>
      <c r="G2" s="279"/>
      <c r="H2" s="279"/>
      <c r="I2" s="279"/>
      <c r="J2" s="378"/>
    </row>
    <row r="3" spans="2:24" ht="18.75" x14ac:dyDescent="0.3">
      <c r="B3" s="379"/>
      <c r="C3" s="1796" t="s">
        <v>862</v>
      </c>
      <c r="D3" s="1796"/>
      <c r="E3" s="1796"/>
      <c r="F3" s="1796"/>
      <c r="G3" s="1796"/>
      <c r="H3" s="1796"/>
      <c r="I3" s="1796"/>
      <c r="J3" s="380"/>
      <c r="L3" s="1742"/>
      <c r="M3" s="1625" t="s">
        <v>995</v>
      </c>
      <c r="N3" s="1743"/>
      <c r="O3" s="1743"/>
      <c r="P3" s="1743"/>
      <c r="Q3" s="1743"/>
      <c r="R3" s="1744"/>
      <c r="T3"/>
      <c r="U3"/>
      <c r="V3"/>
      <c r="W3"/>
      <c r="X3"/>
    </row>
    <row r="4" spans="2:24" ht="7.5" customHeight="1" thickBot="1" x14ac:dyDescent="0.3">
      <c r="B4" s="379"/>
      <c r="C4" s="110"/>
      <c r="D4" s="110"/>
      <c r="E4" s="110"/>
      <c r="F4" s="110"/>
      <c r="G4" s="110"/>
      <c r="H4" s="110"/>
      <c r="I4" s="110"/>
      <c r="J4" s="380"/>
      <c r="L4" s="1120"/>
      <c r="M4"/>
      <c r="N4"/>
      <c r="O4"/>
      <c r="P4"/>
      <c r="Q4"/>
      <c r="R4" s="1363"/>
      <c r="T4"/>
      <c r="U4"/>
      <c r="V4"/>
      <c r="W4"/>
      <c r="X4"/>
    </row>
    <row r="5" spans="2:24" ht="15.75" customHeight="1" thickBot="1" x14ac:dyDescent="0.3">
      <c r="B5" s="379"/>
      <c r="C5" s="381" t="s">
        <v>244</v>
      </c>
      <c r="D5" s="477"/>
      <c r="E5" s="477"/>
      <c r="F5" s="1427" t="s">
        <v>245</v>
      </c>
      <c r="G5" s="1428" t="s">
        <v>246</v>
      </c>
      <c r="H5" s="1428" t="s">
        <v>73</v>
      </c>
      <c r="I5" s="1429" t="s">
        <v>247</v>
      </c>
      <c r="J5" s="298"/>
      <c r="L5" s="1120"/>
      <c r="M5" s="2011" t="str">
        <f>IF(G63&lt;&gt;0,(IF((H63&lt;=10)=TRUE,"",Messages!B39)),"")</f>
        <v/>
      </c>
      <c r="N5" s="2011"/>
      <c r="O5" s="2011"/>
      <c r="P5" s="2011"/>
      <c r="Q5" s="2011"/>
      <c r="R5" s="1363"/>
      <c r="T5"/>
      <c r="U5"/>
      <c r="V5"/>
      <c r="W5"/>
      <c r="X5"/>
    </row>
    <row r="6" spans="2:24" ht="15.75" thickBot="1" x14ac:dyDescent="0.3">
      <c r="B6" s="379"/>
      <c r="C6" s="382" t="s">
        <v>248</v>
      </c>
      <c r="D6" s="382"/>
      <c r="E6" s="382"/>
      <c r="F6" s="113"/>
      <c r="G6" s="113"/>
      <c r="H6" s="110"/>
      <c r="I6" s="110"/>
      <c r="J6" s="380"/>
      <c r="L6" s="1120"/>
      <c r="M6" s="2011"/>
      <c r="N6" s="2011"/>
      <c r="O6" s="2011"/>
      <c r="P6" s="2011"/>
      <c r="Q6" s="2011"/>
      <c r="R6" s="1363"/>
      <c r="T6"/>
      <c r="U6"/>
      <c r="V6"/>
      <c r="W6"/>
      <c r="X6"/>
    </row>
    <row r="7" spans="2:24" ht="15.75" customHeight="1" thickBot="1" x14ac:dyDescent="0.3">
      <c r="B7" s="379"/>
      <c r="C7" s="33"/>
      <c r="D7" s="33" t="s">
        <v>249</v>
      </c>
      <c r="E7" s="33"/>
      <c r="F7" s="476"/>
      <c r="G7" s="1034"/>
      <c r="H7" s="1323">
        <f>F7*G7</f>
        <v>0</v>
      </c>
      <c r="I7" s="473"/>
      <c r="J7" s="380"/>
      <c r="L7" s="1120"/>
      <c r="M7" s="1746"/>
      <c r="N7" s="1746"/>
      <c r="O7" s="1746"/>
      <c r="P7" s="1746"/>
      <c r="Q7" s="1746"/>
      <c r="R7" s="1363"/>
      <c r="T7"/>
      <c r="U7"/>
      <c r="V7"/>
      <c r="W7"/>
      <c r="X7"/>
    </row>
    <row r="8" spans="2:24" ht="15.75" thickBot="1" x14ac:dyDescent="0.3">
      <c r="B8" s="379"/>
      <c r="C8" s="33"/>
      <c r="D8" s="33"/>
      <c r="E8" s="33"/>
      <c r="F8" s="383"/>
      <c r="G8" s="384"/>
      <c r="H8" s="1324">
        <f>H7</f>
        <v>0</v>
      </c>
      <c r="I8" s="474"/>
      <c r="J8" s="380"/>
      <c r="L8" s="1120"/>
      <c r="M8" s="2010" t="str">
        <f>IF(M5=Messages!B39,Messages!B54,"")</f>
        <v/>
      </c>
      <c r="N8" s="2010"/>
      <c r="O8" s="2010"/>
      <c r="P8" s="2010"/>
      <c r="Q8" s="2010"/>
      <c r="R8" s="1363"/>
      <c r="T8"/>
      <c r="U8"/>
      <c r="V8"/>
      <c r="W8"/>
      <c r="X8"/>
    </row>
    <row r="9" spans="2:24" ht="3.75" customHeight="1" x14ac:dyDescent="0.25">
      <c r="B9" s="379"/>
      <c r="C9" s="33"/>
      <c r="D9" s="33"/>
      <c r="E9" s="33"/>
      <c r="F9" s="113"/>
      <c r="G9" s="113"/>
      <c r="H9" s="17"/>
      <c r="I9" s="110"/>
      <c r="J9" s="380"/>
      <c r="L9" s="1120"/>
      <c r="M9" s="2010"/>
      <c r="N9" s="2010"/>
      <c r="O9" s="2010"/>
      <c r="P9" s="2010"/>
      <c r="Q9" s="2010"/>
      <c r="R9" s="1363"/>
      <c r="T9"/>
      <c r="U9"/>
      <c r="V9"/>
      <c r="W9"/>
      <c r="X9"/>
    </row>
    <row r="10" spans="2:24" ht="15.75" thickBot="1" x14ac:dyDescent="0.3">
      <c r="B10" s="379"/>
      <c r="C10" s="382" t="s">
        <v>250</v>
      </c>
      <c r="D10" s="382"/>
      <c r="E10" s="382"/>
      <c r="F10" s="113"/>
      <c r="G10" s="113"/>
      <c r="H10" s="17"/>
      <c r="I10" s="110"/>
      <c r="J10" s="380"/>
      <c r="L10" s="1120"/>
      <c r="M10" s="2010"/>
      <c r="N10" s="2010"/>
      <c r="O10" s="2010"/>
      <c r="P10" s="2010"/>
      <c r="Q10" s="2010"/>
      <c r="R10" s="1363"/>
      <c r="T10"/>
      <c r="U10"/>
      <c r="V10"/>
      <c r="W10"/>
      <c r="X10"/>
    </row>
    <row r="11" spans="2:24" x14ac:dyDescent="0.25">
      <c r="B11" s="379"/>
      <c r="C11" s="33"/>
      <c r="D11" s="33" t="s">
        <v>251</v>
      </c>
      <c r="E11" s="33"/>
      <c r="F11" s="653"/>
      <c r="G11" s="1035"/>
      <c r="H11" s="1325">
        <f t="shared" ref="H11:H18" si="0">F11*G11</f>
        <v>0</v>
      </c>
      <c r="I11" s="654"/>
      <c r="J11" s="380"/>
      <c r="L11" s="1120"/>
      <c r="M11" s="2010"/>
      <c r="N11" s="2010"/>
      <c r="O11" s="2010"/>
      <c r="P11" s="2010"/>
      <c r="Q11" s="2010"/>
      <c r="R11" s="1363"/>
      <c r="T11"/>
      <c r="U11"/>
      <c r="V11"/>
      <c r="W11"/>
      <c r="X11"/>
    </row>
    <row r="12" spans="2:24" ht="15.75" thickBot="1" x14ac:dyDescent="0.3">
      <c r="B12" s="379"/>
      <c r="C12" s="33"/>
      <c r="D12" s="33" t="s">
        <v>252</v>
      </c>
      <c r="E12" s="33"/>
      <c r="F12" s="655"/>
      <c r="G12" s="1036"/>
      <c r="H12" s="1326">
        <f t="shared" si="0"/>
        <v>0</v>
      </c>
      <c r="I12" s="656"/>
      <c r="J12" s="380"/>
      <c r="L12" s="1563"/>
      <c r="M12" s="1564"/>
      <c r="N12" s="1564"/>
      <c r="O12" s="1564"/>
      <c r="P12" s="1564"/>
      <c r="Q12" s="1564"/>
      <c r="R12" s="1627"/>
      <c r="T12"/>
      <c r="U12"/>
      <c r="V12"/>
      <c r="W12"/>
      <c r="X12"/>
    </row>
    <row r="13" spans="2:24" x14ac:dyDescent="0.25">
      <c r="B13" s="379"/>
      <c r="C13" s="33"/>
      <c r="D13" s="33" t="s">
        <v>253</v>
      </c>
      <c r="E13" s="33"/>
      <c r="F13" s="655"/>
      <c r="G13" s="1036"/>
      <c r="H13" s="1326">
        <f t="shared" si="0"/>
        <v>0</v>
      </c>
      <c r="I13" s="656"/>
      <c r="J13" s="380"/>
    </row>
    <row r="14" spans="2:24" x14ac:dyDescent="0.25">
      <c r="B14" s="379"/>
      <c r="C14" s="33"/>
      <c r="D14" s="33" t="s">
        <v>87</v>
      </c>
      <c r="E14" s="33"/>
      <c r="F14" s="655"/>
      <c r="G14" s="1036"/>
      <c r="H14" s="1326">
        <f>F14*G14</f>
        <v>0</v>
      </c>
      <c r="I14" s="656"/>
      <c r="J14" s="380"/>
    </row>
    <row r="15" spans="2:24" x14ac:dyDescent="0.25">
      <c r="B15" s="379"/>
      <c r="C15" s="33"/>
      <c r="D15" s="33" t="s">
        <v>254</v>
      </c>
      <c r="E15" s="33"/>
      <c r="F15" s="655"/>
      <c r="G15" s="1036"/>
      <c r="H15" s="1326">
        <f t="shared" si="0"/>
        <v>0</v>
      </c>
      <c r="I15" s="656"/>
      <c r="J15" s="380"/>
    </row>
    <row r="16" spans="2:24" x14ac:dyDescent="0.25">
      <c r="B16" s="379"/>
      <c r="C16" s="33"/>
      <c r="D16" s="33" t="s">
        <v>255</v>
      </c>
      <c r="E16" s="33"/>
      <c r="F16" s="655"/>
      <c r="G16" s="1036"/>
      <c r="H16" s="1326">
        <f t="shared" si="0"/>
        <v>0</v>
      </c>
      <c r="I16" s="656"/>
      <c r="J16" s="380"/>
    </row>
    <row r="17" spans="2:10" x14ac:dyDescent="0.25">
      <c r="B17" s="379"/>
      <c r="C17" s="33"/>
      <c r="D17" s="33" t="s">
        <v>213</v>
      </c>
      <c r="E17" s="33"/>
      <c r="F17" s="655"/>
      <c r="G17" s="1036"/>
      <c r="H17" s="1326">
        <f t="shared" si="0"/>
        <v>0</v>
      </c>
      <c r="I17" s="656"/>
      <c r="J17" s="380"/>
    </row>
    <row r="18" spans="2:10" ht="15.75" thickBot="1" x14ac:dyDescent="0.3">
      <c r="B18" s="379"/>
      <c r="C18" s="33"/>
      <c r="D18" s="33" t="s">
        <v>256</v>
      </c>
      <c r="E18" s="33"/>
      <c r="F18" s="657"/>
      <c r="G18" s="1037"/>
      <c r="H18" s="1327">
        <f t="shared" si="0"/>
        <v>0</v>
      </c>
      <c r="I18" s="658"/>
      <c r="J18" s="380"/>
    </row>
    <row r="19" spans="2:10" ht="15.75" thickBot="1" x14ac:dyDescent="0.3">
      <c r="B19" s="379"/>
      <c r="C19" s="33"/>
      <c r="D19" s="33"/>
      <c r="E19" s="33"/>
      <c r="F19" s="383"/>
      <c r="G19" s="385" t="s">
        <v>142</v>
      </c>
      <c r="H19" s="1328">
        <f>SUM(H11:H18)</f>
        <v>0</v>
      </c>
      <c r="I19" s="475"/>
      <c r="J19" s="380"/>
    </row>
    <row r="20" spans="2:10" ht="3.75" customHeight="1" x14ac:dyDescent="0.25">
      <c r="B20" s="379"/>
      <c r="C20" s="33"/>
      <c r="D20" s="33"/>
      <c r="E20" s="33"/>
      <c r="F20" s="113"/>
      <c r="G20" s="113"/>
      <c r="H20" s="17"/>
      <c r="I20" s="110"/>
      <c r="J20" s="380"/>
    </row>
    <row r="21" spans="2:10" ht="15.75" thickBot="1" x14ac:dyDescent="0.3">
      <c r="B21" s="379"/>
      <c r="C21" s="382" t="s">
        <v>257</v>
      </c>
      <c r="D21" s="382"/>
      <c r="E21" s="382"/>
      <c r="F21" s="113"/>
      <c r="G21" s="113"/>
      <c r="H21" s="17"/>
      <c r="I21" s="110"/>
      <c r="J21" s="380"/>
    </row>
    <row r="22" spans="2:10" x14ac:dyDescent="0.25">
      <c r="B22" s="379"/>
      <c r="C22" s="33"/>
      <c r="D22" s="33" t="s">
        <v>258</v>
      </c>
      <c r="E22" s="33"/>
      <c r="F22" s="653"/>
      <c r="G22" s="1035"/>
      <c r="H22" s="1325">
        <f t="shared" ref="H22:H29" si="1">F22*G22</f>
        <v>0</v>
      </c>
      <c r="I22" s="654"/>
      <c r="J22" s="380"/>
    </row>
    <row r="23" spans="2:10" x14ac:dyDescent="0.25">
      <c r="B23" s="379"/>
      <c r="C23" s="33"/>
      <c r="D23" s="33" t="s">
        <v>259</v>
      </c>
      <c r="E23" s="33"/>
      <c r="F23" s="655"/>
      <c r="G23" s="1036"/>
      <c r="H23" s="1326">
        <f t="shared" si="1"/>
        <v>0</v>
      </c>
      <c r="I23" s="656"/>
      <c r="J23" s="380"/>
    </row>
    <row r="24" spans="2:10" x14ac:dyDescent="0.25">
      <c r="B24" s="379"/>
      <c r="C24" s="33"/>
      <c r="D24" s="33" t="s">
        <v>260</v>
      </c>
      <c r="E24" s="33"/>
      <c r="F24" s="655"/>
      <c r="G24" s="1036"/>
      <c r="H24" s="1326">
        <f t="shared" si="1"/>
        <v>0</v>
      </c>
      <c r="I24" s="656"/>
      <c r="J24" s="380"/>
    </row>
    <row r="25" spans="2:10" x14ac:dyDescent="0.25">
      <c r="B25" s="379"/>
      <c r="C25" s="33"/>
      <c r="D25" s="33" t="s">
        <v>261</v>
      </c>
      <c r="E25" s="33"/>
      <c r="F25" s="655"/>
      <c r="G25" s="1036"/>
      <c r="H25" s="1326">
        <f t="shared" si="1"/>
        <v>0</v>
      </c>
      <c r="I25" s="656"/>
      <c r="J25" s="380"/>
    </row>
    <row r="26" spans="2:10" x14ac:dyDescent="0.25">
      <c r="B26" s="379"/>
      <c r="C26" s="33"/>
      <c r="D26" s="33" t="s">
        <v>262</v>
      </c>
      <c r="E26" s="33"/>
      <c r="F26" s="655"/>
      <c r="G26" s="1036"/>
      <c r="H26" s="1326">
        <f t="shared" si="1"/>
        <v>0</v>
      </c>
      <c r="I26" s="656"/>
      <c r="J26" s="380"/>
    </row>
    <row r="27" spans="2:10" x14ac:dyDescent="0.25">
      <c r="B27" s="379"/>
      <c r="C27" s="33"/>
      <c r="D27" s="33" t="s">
        <v>263</v>
      </c>
      <c r="E27" s="33"/>
      <c r="F27" s="655"/>
      <c r="G27" s="1036"/>
      <c r="H27" s="1326">
        <f t="shared" si="1"/>
        <v>0</v>
      </c>
      <c r="I27" s="656"/>
      <c r="J27" s="380"/>
    </row>
    <row r="28" spans="2:10" x14ac:dyDescent="0.25">
      <c r="B28" s="379"/>
      <c r="C28" s="33"/>
      <c r="D28" s="33" t="s">
        <v>264</v>
      </c>
      <c r="E28" s="33"/>
      <c r="F28" s="655"/>
      <c r="G28" s="1036"/>
      <c r="H28" s="1326">
        <f t="shared" si="1"/>
        <v>0</v>
      </c>
      <c r="I28" s="656"/>
      <c r="J28" s="380"/>
    </row>
    <row r="29" spans="2:10" ht="15.75" thickBot="1" x14ac:dyDescent="0.3">
      <c r="B29" s="379"/>
      <c r="C29" s="33"/>
      <c r="D29" s="33" t="s">
        <v>265</v>
      </c>
      <c r="E29" s="33"/>
      <c r="F29" s="659"/>
      <c r="G29" s="1038"/>
      <c r="H29" s="1327">
        <f t="shared" si="1"/>
        <v>0</v>
      </c>
      <c r="I29" s="658"/>
      <c r="J29" s="380"/>
    </row>
    <row r="30" spans="2:10" ht="15.75" thickBot="1" x14ac:dyDescent="0.3">
      <c r="B30" s="379"/>
      <c r="C30" s="33"/>
      <c r="D30" s="33"/>
      <c r="E30" s="33"/>
      <c r="F30" s="383"/>
      <c r="G30" s="385" t="s">
        <v>142</v>
      </c>
      <c r="H30" s="1324">
        <f>SUM(H22:H29)</f>
        <v>0</v>
      </c>
      <c r="I30" s="474"/>
      <c r="J30" s="380"/>
    </row>
    <row r="31" spans="2:10" ht="3.75" customHeight="1" x14ac:dyDescent="0.25">
      <c r="B31" s="379"/>
      <c r="C31" s="33"/>
      <c r="D31" s="33"/>
      <c r="E31" s="33"/>
      <c r="F31" s="113"/>
      <c r="G31" s="113"/>
      <c r="H31" s="17"/>
      <c r="I31" s="110"/>
      <c r="J31" s="380"/>
    </row>
    <row r="32" spans="2:10" ht="15.75" thickBot="1" x14ac:dyDescent="0.3">
      <c r="B32" s="379"/>
      <c r="C32" s="382" t="s">
        <v>266</v>
      </c>
      <c r="D32" s="382"/>
      <c r="E32" s="382"/>
      <c r="F32" s="113"/>
      <c r="G32" s="113"/>
      <c r="H32" s="17"/>
      <c r="I32" s="110"/>
      <c r="J32" s="380"/>
    </row>
    <row r="33" spans="2:21" x14ac:dyDescent="0.25">
      <c r="B33" s="379"/>
      <c r="C33" s="33"/>
      <c r="D33" s="33" t="s">
        <v>267</v>
      </c>
      <c r="E33" s="33"/>
      <c r="F33" s="653"/>
      <c r="G33" s="1035"/>
      <c r="H33" s="1325">
        <f>F33*G33</f>
        <v>0</v>
      </c>
      <c r="I33" s="654"/>
      <c r="J33" s="380"/>
    </row>
    <row r="34" spans="2:21" x14ac:dyDescent="0.25">
      <c r="B34" s="379"/>
      <c r="C34" s="33"/>
      <c r="D34" s="33" t="s">
        <v>268</v>
      </c>
      <c r="E34" s="33"/>
      <c r="F34" s="660"/>
      <c r="G34" s="1039"/>
      <c r="H34" s="1329">
        <f>F34*G34</f>
        <v>0</v>
      </c>
      <c r="I34" s="656"/>
      <c r="J34" s="380"/>
    </row>
    <row r="35" spans="2:21" x14ac:dyDescent="0.25">
      <c r="B35" s="379"/>
      <c r="C35" s="33"/>
      <c r="D35" s="33" t="s">
        <v>269</v>
      </c>
      <c r="E35" s="33"/>
      <c r="F35" s="109"/>
      <c r="G35" s="108"/>
      <c r="H35" s="108"/>
      <c r="I35" s="662"/>
      <c r="J35" s="380"/>
    </row>
    <row r="36" spans="2:21" x14ac:dyDescent="0.25">
      <c r="B36" s="379"/>
      <c r="C36" s="33"/>
      <c r="D36" s="2009" t="s">
        <v>477</v>
      </c>
      <c r="E36" s="2009"/>
      <c r="F36" s="661"/>
      <c r="G36" s="1040"/>
      <c r="H36" s="1330">
        <f>F36*G36</f>
        <v>0</v>
      </c>
      <c r="I36" s="656"/>
      <c r="J36" s="380"/>
    </row>
    <row r="37" spans="2:21" ht="15.75" thickBot="1" x14ac:dyDescent="0.3">
      <c r="B37" s="379"/>
      <c r="C37" s="33"/>
      <c r="D37" s="2009" t="s">
        <v>478</v>
      </c>
      <c r="E37" s="2009"/>
      <c r="F37" s="659"/>
      <c r="G37" s="1038"/>
      <c r="H37" s="1327">
        <f>F37*G37</f>
        <v>0</v>
      </c>
      <c r="I37" s="658"/>
      <c r="J37" s="380"/>
    </row>
    <row r="38" spans="2:21" ht="15.75" thickBot="1" x14ac:dyDescent="0.3">
      <c r="B38" s="379"/>
      <c r="C38" s="33"/>
      <c r="D38" s="33"/>
      <c r="E38" s="33"/>
      <c r="F38" s="383"/>
      <c r="G38" s="385" t="s">
        <v>142</v>
      </c>
      <c r="H38" s="1324">
        <f>SUM(H33:H34)+SUM(H36:H37)</f>
        <v>0</v>
      </c>
      <c r="I38" s="474"/>
      <c r="J38" s="380"/>
    </row>
    <row r="39" spans="2:21" ht="3.75" customHeight="1" x14ac:dyDescent="0.25">
      <c r="B39" s="379"/>
      <c r="C39" s="33"/>
      <c r="D39" s="33"/>
      <c r="E39" s="33"/>
      <c r="F39" s="113"/>
      <c r="G39" s="113"/>
      <c r="H39" s="17"/>
      <c r="I39" s="110"/>
      <c r="J39" s="380"/>
    </row>
    <row r="40" spans="2:21" ht="15.75" thickBot="1" x14ac:dyDescent="0.3">
      <c r="B40" s="379"/>
      <c r="C40" s="382" t="s">
        <v>270</v>
      </c>
      <c r="D40" s="382"/>
      <c r="E40" s="382"/>
      <c r="F40" s="113"/>
      <c r="G40" s="113"/>
      <c r="H40" s="17"/>
      <c r="I40" s="110"/>
      <c r="J40" s="380"/>
    </row>
    <row r="41" spans="2:21" x14ac:dyDescent="0.25">
      <c r="B41" s="379"/>
      <c r="C41" s="33"/>
      <c r="D41" s="33" t="s">
        <v>271</v>
      </c>
      <c r="E41" s="33"/>
      <c r="F41" s="653"/>
      <c r="G41" s="1035"/>
      <c r="H41" s="1325">
        <f>F41*G41</f>
        <v>0</v>
      </c>
      <c r="I41" s="654"/>
      <c r="J41" s="380"/>
    </row>
    <row r="42" spans="2:21" x14ac:dyDescent="0.25">
      <c r="B42" s="379"/>
      <c r="C42" s="33"/>
      <c r="D42" s="33" t="s">
        <v>272</v>
      </c>
      <c r="E42" s="33"/>
      <c r="F42" s="655"/>
      <c r="G42" s="1036"/>
      <c r="H42" s="1326">
        <f>F42*G42</f>
        <v>0</v>
      </c>
      <c r="I42" s="656"/>
      <c r="J42" s="380"/>
    </row>
    <row r="43" spans="2:21" x14ac:dyDescent="0.25">
      <c r="B43" s="379"/>
      <c r="C43" s="33"/>
      <c r="D43" s="33" t="s">
        <v>252</v>
      </c>
      <c r="E43" s="33"/>
      <c r="F43" s="655"/>
      <c r="G43" s="1036"/>
      <c r="H43" s="1326">
        <f>F43*G43</f>
        <v>0</v>
      </c>
      <c r="I43" s="656"/>
      <c r="J43" s="380"/>
    </row>
    <row r="44" spans="2:21" ht="15.75" thickBot="1" x14ac:dyDescent="0.3">
      <c r="B44" s="379"/>
      <c r="C44" s="33"/>
      <c r="D44" s="33" t="s">
        <v>273</v>
      </c>
      <c r="E44" s="33"/>
      <c r="F44" s="657"/>
      <c r="G44" s="1037"/>
      <c r="H44" s="1327">
        <f>F44*G44</f>
        <v>0</v>
      </c>
      <c r="I44" s="658"/>
      <c r="J44" s="380"/>
      <c r="R44"/>
      <c r="S44"/>
      <c r="T44"/>
      <c r="U44"/>
    </row>
    <row r="45" spans="2:21" ht="15.75" thickBot="1" x14ac:dyDescent="0.3">
      <c r="B45" s="379"/>
      <c r="C45" s="33"/>
      <c r="D45" s="33"/>
      <c r="E45" s="33"/>
      <c r="F45" s="383"/>
      <c r="G45" s="385" t="s">
        <v>142</v>
      </c>
      <c r="H45" s="1324">
        <f>SUM(H41:H44)</f>
        <v>0</v>
      </c>
      <c r="I45" s="474"/>
      <c r="J45" s="380"/>
      <c r="R45"/>
      <c r="S45"/>
      <c r="T45"/>
      <c r="U45"/>
    </row>
    <row r="46" spans="2:21" ht="3.75" customHeight="1" x14ac:dyDescent="0.25">
      <c r="B46" s="379"/>
      <c r="C46" s="33"/>
      <c r="D46" s="33"/>
      <c r="E46" s="33"/>
      <c r="F46" s="113"/>
      <c r="G46" s="113"/>
      <c r="H46" s="17"/>
      <c r="I46" s="110"/>
      <c r="J46" s="380"/>
      <c r="R46"/>
      <c r="S46"/>
      <c r="T46"/>
      <c r="U46"/>
    </row>
    <row r="47" spans="2:21" ht="15.75" thickBot="1" x14ac:dyDescent="0.3">
      <c r="B47" s="379"/>
      <c r="C47" s="382" t="s">
        <v>213</v>
      </c>
      <c r="D47" s="382"/>
      <c r="E47" s="382"/>
      <c r="F47" s="386"/>
      <c r="G47" s="386"/>
      <c r="H47" s="1331"/>
      <c r="I47" s="267"/>
      <c r="J47" s="380"/>
      <c r="R47"/>
      <c r="S47"/>
      <c r="T47"/>
      <c r="U47"/>
    </row>
    <row r="48" spans="2:21" ht="15.75" thickBot="1" x14ac:dyDescent="0.3">
      <c r="B48" s="379"/>
      <c r="C48" s="33"/>
      <c r="D48" s="33"/>
      <c r="E48" s="33"/>
      <c r="F48" s="375"/>
      <c r="G48" s="376"/>
      <c r="H48" s="1332">
        <f>F48*G48</f>
        <v>0</v>
      </c>
      <c r="I48" s="473"/>
      <c r="J48" s="380"/>
    </row>
    <row r="49" spans="2:13" ht="15.75" thickBot="1" x14ac:dyDescent="0.3">
      <c r="B49" s="379"/>
      <c r="C49" s="33"/>
      <c r="D49" s="33"/>
      <c r="E49" s="33"/>
      <c r="F49" s="383"/>
      <c r="G49" s="385" t="s">
        <v>142</v>
      </c>
      <c r="H49" s="1324">
        <f>SUM(H48)</f>
        <v>0</v>
      </c>
      <c r="I49" s="474"/>
      <c r="J49" s="380"/>
    </row>
    <row r="50" spans="2:13" ht="7.5" customHeight="1" thickBot="1" x14ac:dyDescent="0.3">
      <c r="B50" s="379"/>
      <c r="C50" s="33"/>
      <c r="D50" s="33"/>
      <c r="E50" s="33"/>
      <c r="F50" s="113"/>
      <c r="G50" s="113"/>
      <c r="H50" s="1311"/>
      <c r="I50" s="113"/>
      <c r="J50" s="380"/>
    </row>
    <row r="51" spans="2:13" ht="15.75" customHeight="1" thickBot="1" x14ac:dyDescent="0.3">
      <c r="B51" s="387"/>
      <c r="C51" s="478" t="s">
        <v>43</v>
      </c>
      <c r="D51" s="388"/>
      <c r="E51" s="389"/>
      <c r="F51" s="390"/>
      <c r="G51" s="391"/>
      <c r="H51" s="1333">
        <f>H8+H19+H30+H38+H45+H49</f>
        <v>0</v>
      </c>
      <c r="J51" s="1529"/>
    </row>
    <row r="52" spans="2:13" ht="9" customHeight="1" thickBot="1" x14ac:dyDescent="0.3">
      <c r="B52" s="392"/>
      <c r="C52" s="303"/>
      <c r="D52" s="303"/>
      <c r="E52" s="303"/>
      <c r="F52" s="303"/>
      <c r="G52" s="303"/>
      <c r="H52" s="393" t="s">
        <v>24</v>
      </c>
      <c r="I52" s="303"/>
      <c r="J52" s="346"/>
    </row>
    <row r="53" spans="2:13" ht="15" customHeight="1" x14ac:dyDescent="0.25"/>
    <row r="56" spans="2:13" ht="15" customHeight="1" x14ac:dyDescent="0.25">
      <c r="J56" s="746"/>
      <c r="K56" s="746"/>
      <c r="L56" s="746"/>
    </row>
    <row r="57" spans="2:13" x14ac:dyDescent="0.25">
      <c r="H57" s="746"/>
      <c r="I57" s="1531"/>
      <c r="J57" s="746"/>
      <c r="K57" s="746"/>
      <c r="L57" s="746"/>
      <c r="M57" s="746"/>
    </row>
    <row r="58" spans="2:13" x14ac:dyDescent="0.25">
      <c r="H58" s="746"/>
      <c r="I58" s="746"/>
      <c r="J58" s="746"/>
      <c r="K58" s="746"/>
      <c r="L58" s="746"/>
      <c r="M58" s="746"/>
    </row>
    <row r="59" spans="2:13" ht="15.75" hidden="1" thickBot="1" x14ac:dyDescent="0.3">
      <c r="C59" s="1522"/>
      <c r="D59" s="306" t="s">
        <v>985</v>
      </c>
      <c r="E59"/>
      <c r="F59"/>
      <c r="G59" s="1747"/>
      <c r="H59"/>
      <c r="I59" s="746"/>
      <c r="J59" s="746"/>
      <c r="K59" s="746"/>
      <c r="L59" s="746"/>
      <c r="M59" s="746"/>
    </row>
    <row r="60" spans="2:13" ht="15.75" hidden="1" thickBot="1" x14ac:dyDescent="0.3">
      <c r="C60" s="1522"/>
      <c r="D60"/>
      <c r="E60"/>
      <c r="F60"/>
      <c r="G60" s="1748" t="s">
        <v>986</v>
      </c>
      <c r="H60" s="1749" t="s">
        <v>984</v>
      </c>
    </row>
    <row r="61" spans="2:13" hidden="1" x14ac:dyDescent="0.25">
      <c r="C61" s="1522"/>
      <c r="D61" s="37" t="s">
        <v>196</v>
      </c>
      <c r="E61"/>
      <c r="F61"/>
      <c r="G61" s="1750">
        <f>'6A'!J94</f>
        <v>0</v>
      </c>
      <c r="H61"/>
    </row>
    <row r="62" spans="2:13" ht="15.75" hidden="1" thickBot="1" x14ac:dyDescent="0.3">
      <c r="C62" s="1522"/>
      <c r="D62" s="37" t="s">
        <v>197</v>
      </c>
      <c r="E62"/>
      <c r="F62"/>
      <c r="G62" s="1751">
        <f>'6A'!J95</f>
        <v>0</v>
      </c>
      <c r="H62"/>
    </row>
    <row r="63" spans="2:13" ht="15.75" hidden="1" thickBot="1" x14ac:dyDescent="0.3">
      <c r="C63" s="1522"/>
      <c r="D63" t="s">
        <v>73</v>
      </c>
      <c r="E63"/>
      <c r="F63"/>
      <c r="G63" s="1751">
        <f>G61+G62</f>
        <v>0</v>
      </c>
      <c r="H63" s="1752">
        <f>ABS(H51-G63)</f>
        <v>0</v>
      </c>
    </row>
  </sheetData>
  <sheetProtection algorithmName="SHA-512" hashValue="w3nTMM8y7sYlNPfHmWINQD2SguifpYfLIelZxc/BFbfh72zxj0p7FEQavxmOyhvXp+nUhyzj8W+2NWWQNlEGlQ==" saltValue="1V9jPpURuMAPVuC63vdhDg==" spinCount="100000" sheet="1" formatCells="0" formatColumns="0" formatRows="0"/>
  <mergeCells count="5">
    <mergeCell ref="D36:E36"/>
    <mergeCell ref="D37:E37"/>
    <mergeCell ref="C3:I3"/>
    <mergeCell ref="M8:Q11"/>
    <mergeCell ref="M5:Q6"/>
  </mergeCells>
  <conditionalFormatting sqref="M5 J51">
    <cfRule type="containsText" dxfId="52" priority="2" operator="containsText" text="warning">
      <formula>NOT(ISERROR(SEARCH("warning",J5)))</formula>
    </cfRule>
  </conditionalFormatting>
  <conditionalFormatting sqref="M8">
    <cfRule type="containsText" dxfId="51" priority="1" operator="containsText" text="ensure">
      <formula>NOT(ISERROR(SEARCH("ensure",M8)))</formula>
    </cfRule>
  </conditionalFormatting>
  <pageMargins left="0.7" right="0.7" top="0.75" bottom="0.75" header="0.3" footer="0.3"/>
  <pageSetup scale="94" orientation="portrait" r:id="rId1"/>
  <headerFooter>
    <oddFooter>&amp;LForm 6E
Fee Schedule&amp;CCFA Forms</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
  <sheetViews>
    <sheetView showGridLines="0" zoomScaleNormal="100" workbookViewId="0">
      <selection activeCell="Q14" sqref="Q14"/>
    </sheetView>
  </sheetViews>
  <sheetFormatPr defaultRowHeight="15" x14ac:dyDescent="0.25"/>
  <sheetData/>
  <sheetProtection algorithmName="SHA-512" hashValue="+bAl3wGBoPt13qeJ/mietDbji8tT+EkR2g/DfIyyk5UpBldNzQg8o67qXHNctMid/GDYWay4hZ/gtvfTVeq95Q==" saltValue="VXsqPGfGW2FkcZajWAuIGQ==" spinCount="100000" sheet="1" objects="1" scenarios="1"/>
  <pageMargins left="0.25" right="0.25" top="0.75" bottom="0.75" header="0.3" footer="0.3"/>
  <pageSetup scale="97"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B1:AI103"/>
  <sheetViews>
    <sheetView showGridLines="0" zoomScaleNormal="100" workbookViewId="0">
      <selection activeCell="AC79" sqref="AC79"/>
    </sheetView>
  </sheetViews>
  <sheetFormatPr defaultColWidth="9.140625" defaultRowHeight="15" x14ac:dyDescent="0.25"/>
  <cols>
    <col min="1" max="2" width="1.7109375" style="296" customWidth="1"/>
    <col min="3" max="3" width="24.5703125" style="296" bestFit="1" customWidth="1"/>
    <col min="4" max="4" width="22.28515625" style="296" bestFit="1" customWidth="1"/>
    <col min="5" max="5" width="15.42578125" style="296" bestFit="1" customWidth="1"/>
    <col min="6" max="6" width="17" style="296" bestFit="1" customWidth="1"/>
    <col min="7" max="7" width="9.140625" style="296"/>
    <col min="8" max="8" width="9.42578125" style="296" bestFit="1" customWidth="1"/>
    <col min="9" max="9" width="10.42578125" style="296" bestFit="1" customWidth="1"/>
    <col min="10" max="10" width="6.85546875" style="296" bestFit="1" customWidth="1"/>
    <col min="11" max="11" width="11.28515625" style="296" bestFit="1" customWidth="1"/>
    <col min="12" max="12" width="9" style="296" bestFit="1" customWidth="1"/>
    <col min="13" max="13" width="11.28515625" style="296" bestFit="1" customWidth="1"/>
    <col min="14" max="14" width="9.7109375" style="296" bestFit="1" customWidth="1"/>
    <col min="15" max="15" width="10.140625" style="296" bestFit="1" customWidth="1"/>
    <col min="16" max="16" width="10" style="296" bestFit="1" customWidth="1"/>
    <col min="17" max="17" width="1.7109375" style="296" customWidth="1"/>
    <col min="18" max="19" width="1.42578125" style="296" customWidth="1"/>
    <col min="20" max="24" width="9.140625" style="296"/>
    <col min="25" max="25" width="1.42578125" style="296" customWidth="1"/>
    <col min="26" max="26" width="3.42578125" style="296" customWidth="1"/>
    <col min="27" max="16384" width="9.140625" style="296"/>
  </cols>
  <sheetData>
    <row r="1" spans="2:35" ht="9" customHeight="1" thickBot="1" x14ac:dyDescent="0.3"/>
    <row r="2" spans="2:35" ht="9" customHeight="1" thickBot="1" x14ac:dyDescent="0.3">
      <c r="B2" s="156"/>
      <c r="C2" s="157"/>
      <c r="D2" s="157"/>
      <c r="E2" s="395"/>
      <c r="F2" s="395"/>
      <c r="G2" s="395"/>
      <c r="H2" s="157"/>
      <c r="I2" s="157"/>
      <c r="J2" s="157"/>
      <c r="K2" s="157"/>
      <c r="L2" s="157"/>
      <c r="M2" s="157"/>
      <c r="N2" s="157"/>
      <c r="O2" s="157"/>
      <c r="P2" s="157"/>
      <c r="Q2" s="163"/>
    </row>
    <row r="3" spans="2:35" ht="18.75" x14ac:dyDescent="0.3">
      <c r="B3" s="164"/>
      <c r="C3" s="1796" t="s">
        <v>867</v>
      </c>
      <c r="D3" s="1796"/>
      <c r="E3" s="1796"/>
      <c r="F3" s="1796"/>
      <c r="G3" s="1796"/>
      <c r="H3" s="1796"/>
      <c r="I3" s="1796"/>
      <c r="J3" s="1796"/>
      <c r="K3" s="1796"/>
      <c r="L3" s="1796"/>
      <c r="M3" s="1796"/>
      <c r="N3" s="1796"/>
      <c r="O3" s="1796"/>
      <c r="P3" s="1796"/>
      <c r="Q3" s="149"/>
      <c r="S3" s="1742"/>
      <c r="T3" s="1625" t="s">
        <v>995</v>
      </c>
      <c r="U3" s="1743"/>
      <c r="V3" s="1743"/>
      <c r="W3" s="1743"/>
      <c r="X3" s="1743"/>
      <c r="Y3" s="1744"/>
    </row>
    <row r="4" spans="2:35" ht="7.5" customHeight="1" x14ac:dyDescent="0.25">
      <c r="B4" s="164"/>
      <c r="C4" s="110"/>
      <c r="D4" s="110"/>
      <c r="E4" s="281"/>
      <c r="F4" s="281"/>
      <c r="G4" s="281"/>
      <c r="H4" s="110"/>
      <c r="I4" s="110"/>
      <c r="J4" s="110"/>
      <c r="K4" s="110"/>
      <c r="L4" s="110"/>
      <c r="M4" s="110"/>
      <c r="N4" s="110"/>
      <c r="O4" s="110"/>
      <c r="P4" s="110"/>
      <c r="Q4" s="149"/>
      <c r="S4" s="1120"/>
      <c r="T4"/>
      <c r="U4"/>
      <c r="V4"/>
      <c r="W4"/>
      <c r="X4"/>
      <c r="Y4" s="1363"/>
    </row>
    <row r="5" spans="2:35" ht="15.75" customHeight="1" thickBot="1" x14ac:dyDescent="0.3">
      <c r="B5" s="164"/>
      <c r="C5" s="2039" t="s">
        <v>1039</v>
      </c>
      <c r="D5" s="2039"/>
      <c r="E5" s="2039"/>
      <c r="F5" s="2039"/>
      <c r="G5" s="2039"/>
      <c r="H5" s="2039"/>
      <c r="I5" s="2039"/>
      <c r="J5" s="2039"/>
      <c r="K5" s="2039"/>
      <c r="L5" s="2039"/>
      <c r="M5" s="2039"/>
      <c r="N5" s="110"/>
      <c r="O5" s="16"/>
      <c r="P5" s="16"/>
      <c r="Q5" s="396"/>
      <c r="S5" s="1120"/>
      <c r="T5" s="2034" t="str">
        <f>IF(F71&lt;&gt;0,(IF((F101&lt;=10)=TRUE,"",Messages!B58)),"")</f>
        <v/>
      </c>
      <c r="U5" s="2034"/>
      <c r="V5" s="2034"/>
      <c r="W5" s="2034"/>
      <c r="X5" s="2034"/>
      <c r="Y5" s="1363"/>
      <c r="AA5"/>
      <c r="AB5"/>
      <c r="AC5"/>
      <c r="AD5"/>
      <c r="AE5"/>
      <c r="AF5"/>
    </row>
    <row r="6" spans="2:35" ht="15" customHeight="1" x14ac:dyDescent="0.25">
      <c r="B6" s="397"/>
      <c r="C6" s="2012" t="s">
        <v>854</v>
      </c>
      <c r="D6" s="2026" t="s">
        <v>574</v>
      </c>
      <c r="E6" s="2012" t="s">
        <v>275</v>
      </c>
      <c r="F6" s="2026" t="s">
        <v>276</v>
      </c>
      <c r="G6" s="2028" t="s">
        <v>277</v>
      </c>
      <c r="H6" s="2030" t="s">
        <v>455</v>
      </c>
      <c r="I6" s="2032" t="s">
        <v>278</v>
      </c>
      <c r="J6" s="2014" t="s">
        <v>279</v>
      </c>
      <c r="K6" s="2015"/>
      <c r="L6" s="2015"/>
      <c r="M6" s="2016"/>
      <c r="N6" s="110"/>
      <c r="O6" s="400"/>
      <c r="P6" s="400"/>
      <c r="Q6" s="401"/>
      <c r="S6" s="1120"/>
      <c r="T6" s="2034"/>
      <c r="U6" s="2034"/>
      <c r="V6" s="2034"/>
      <c r="W6" s="2034"/>
      <c r="X6" s="2034"/>
      <c r="Y6" s="1363"/>
      <c r="AA6"/>
      <c r="AB6"/>
      <c r="AC6"/>
      <c r="AD6"/>
      <c r="AE6"/>
      <c r="AF6"/>
    </row>
    <row r="7" spans="2:35" ht="15.75" thickBot="1" x14ac:dyDescent="0.3">
      <c r="B7" s="397"/>
      <c r="C7" s="2013"/>
      <c r="D7" s="2027"/>
      <c r="E7" s="2013"/>
      <c r="F7" s="2027"/>
      <c r="G7" s="2029"/>
      <c r="H7" s="2031"/>
      <c r="I7" s="2033"/>
      <c r="J7" s="2017"/>
      <c r="K7" s="2018"/>
      <c r="L7" s="2018"/>
      <c r="M7" s="2019"/>
      <c r="N7" s="110"/>
      <c r="O7" s="400"/>
      <c r="P7" s="400"/>
      <c r="Q7" s="401"/>
      <c r="S7" s="1120"/>
      <c r="T7"/>
      <c r="U7"/>
      <c r="V7"/>
      <c r="W7"/>
      <c r="X7"/>
      <c r="Y7" s="1363"/>
      <c r="AA7"/>
      <c r="AB7"/>
      <c r="AC7"/>
      <c r="AD7"/>
      <c r="AE7"/>
      <c r="AF7"/>
    </row>
    <row r="8" spans="2:35" ht="15" customHeight="1" x14ac:dyDescent="0.25">
      <c r="B8" s="164"/>
      <c r="C8" s="1681"/>
      <c r="D8" s="1682" t="s">
        <v>479</v>
      </c>
      <c r="E8" s="1683"/>
      <c r="F8" s="1684"/>
      <c r="G8" s="1685"/>
      <c r="H8" s="1686"/>
      <c r="I8" s="1687"/>
      <c r="J8" s="2040"/>
      <c r="K8" s="2041"/>
      <c r="L8" s="2041"/>
      <c r="M8" s="2042"/>
      <c r="N8" s="110"/>
      <c r="O8" s="110"/>
      <c r="P8" s="110"/>
      <c r="Q8" s="149"/>
      <c r="S8" s="1120"/>
      <c r="T8" s="2034" t="str">
        <f>IF((F102&lt;=10)=TRUE,"",Messages!B59)</f>
        <v/>
      </c>
      <c r="U8" s="2034"/>
      <c r="V8" s="2034"/>
      <c r="W8" s="2034"/>
      <c r="X8" s="2034"/>
      <c r="Y8" s="1363"/>
      <c r="AA8"/>
      <c r="AB8"/>
      <c r="AC8"/>
      <c r="AD8"/>
      <c r="AE8"/>
      <c r="AF8"/>
      <c r="AG8"/>
      <c r="AH8"/>
      <c r="AI8"/>
    </row>
    <row r="9" spans="2:35" x14ac:dyDescent="0.25">
      <c r="B9" s="164"/>
      <c r="C9" s="1688"/>
      <c r="D9" s="1689"/>
      <c r="E9" s="1690"/>
      <c r="F9" s="1691"/>
      <c r="G9" s="1692"/>
      <c r="H9" s="1693"/>
      <c r="I9" s="1694"/>
      <c r="J9" s="1695"/>
      <c r="K9" s="1696"/>
      <c r="L9" s="1696"/>
      <c r="M9" s="1697"/>
      <c r="N9" s="110"/>
      <c r="O9" s="110"/>
      <c r="P9" s="110"/>
      <c r="Q9" s="149"/>
      <c r="S9" s="1120"/>
      <c r="T9" s="2034"/>
      <c r="U9" s="2034"/>
      <c r="V9" s="2034"/>
      <c r="W9" s="2034"/>
      <c r="X9" s="2034"/>
      <c r="Y9" s="1363"/>
      <c r="AA9"/>
      <c r="AB9"/>
      <c r="AC9"/>
      <c r="AD9"/>
      <c r="AE9"/>
      <c r="AF9"/>
      <c r="AG9"/>
      <c r="AH9"/>
      <c r="AI9"/>
    </row>
    <row r="10" spans="2:35" x14ac:dyDescent="0.25">
      <c r="B10" s="164"/>
      <c r="C10" s="1688"/>
      <c r="D10" s="1689"/>
      <c r="E10" s="1690"/>
      <c r="F10" s="1691"/>
      <c r="G10" s="1692"/>
      <c r="H10" s="1693"/>
      <c r="I10" s="1694"/>
      <c r="J10" s="1695"/>
      <c r="K10" s="1696"/>
      <c r="L10" s="1696"/>
      <c r="M10" s="1697"/>
      <c r="N10" s="110"/>
      <c r="O10" s="110"/>
      <c r="P10" s="110"/>
      <c r="Q10" s="149"/>
      <c r="S10" s="1120"/>
      <c r="T10" s="1753"/>
      <c r="U10" s="1753"/>
      <c r="V10" s="1753"/>
      <c r="W10" s="1753"/>
      <c r="X10" s="1753"/>
      <c r="Y10" s="1363"/>
      <c r="AA10"/>
      <c r="AB10"/>
      <c r="AC10"/>
      <c r="AD10"/>
      <c r="AE10"/>
      <c r="AF10"/>
      <c r="AG10"/>
      <c r="AH10"/>
      <c r="AI10"/>
    </row>
    <row r="11" spans="2:35" x14ac:dyDescent="0.25">
      <c r="B11" s="164"/>
      <c r="C11" s="1688"/>
      <c r="D11" s="1689"/>
      <c r="E11" s="1690"/>
      <c r="F11" s="1691"/>
      <c r="G11" s="1692"/>
      <c r="H11" s="1693"/>
      <c r="I11" s="1694"/>
      <c r="J11" s="1695"/>
      <c r="K11" s="1696"/>
      <c r="L11" s="1696"/>
      <c r="M11" s="1697"/>
      <c r="N11" s="110"/>
      <c r="O11" s="110"/>
      <c r="P11" s="110"/>
      <c r="Q11" s="149"/>
      <c r="S11" s="1120"/>
      <c r="T11" s="2043" t="str">
        <f>IF(F95&lt;&gt;0,(IF((F103&lt;=10)=TRUE,"",Messages!B61)),"")</f>
        <v/>
      </c>
      <c r="U11" s="2043"/>
      <c r="V11" s="2043"/>
      <c r="W11" s="2043"/>
      <c r="X11" s="2043"/>
      <c r="Y11" s="1363"/>
      <c r="AA11"/>
      <c r="AB11"/>
      <c r="AC11"/>
      <c r="AD11"/>
      <c r="AE11"/>
      <c r="AF11"/>
      <c r="AG11"/>
      <c r="AH11"/>
      <c r="AI11"/>
    </row>
    <row r="12" spans="2:35" x14ac:dyDescent="0.25">
      <c r="B12" s="164"/>
      <c r="C12" s="1688"/>
      <c r="D12" s="1689"/>
      <c r="E12" s="1690"/>
      <c r="F12" s="1691"/>
      <c r="G12" s="1692"/>
      <c r="H12" s="1693"/>
      <c r="I12" s="1694"/>
      <c r="J12" s="1695"/>
      <c r="K12" s="1696"/>
      <c r="L12" s="1696"/>
      <c r="M12" s="1697"/>
      <c r="N12" s="110"/>
      <c r="O12" s="110"/>
      <c r="P12" s="110"/>
      <c r="Q12" s="149"/>
      <c r="S12" s="1120"/>
      <c r="T12" s="2043"/>
      <c r="U12" s="2043"/>
      <c r="V12" s="2043"/>
      <c r="W12" s="2043"/>
      <c r="X12" s="2043"/>
      <c r="Y12" s="1363"/>
      <c r="AA12"/>
      <c r="AB12"/>
      <c r="AC12"/>
      <c r="AD12"/>
      <c r="AE12"/>
      <c r="AF12"/>
      <c r="AG12"/>
      <c r="AH12"/>
      <c r="AI12"/>
    </row>
    <row r="13" spans="2:35" ht="15.75" thickBot="1" x14ac:dyDescent="0.3">
      <c r="B13" s="1571" t="s">
        <v>997</v>
      </c>
      <c r="C13" s="1688"/>
      <c r="D13" s="1689"/>
      <c r="E13" s="1690"/>
      <c r="F13" s="1691"/>
      <c r="G13" s="1692"/>
      <c r="H13" s="1693"/>
      <c r="I13" s="1694"/>
      <c r="J13" s="1695"/>
      <c r="K13" s="1696"/>
      <c r="L13" s="1696"/>
      <c r="M13" s="1697"/>
      <c r="N13" s="110"/>
      <c r="O13" s="110"/>
      <c r="P13" s="110"/>
      <c r="Q13" s="149"/>
      <c r="S13" s="1563"/>
      <c r="T13" s="1564"/>
      <c r="U13" s="1564"/>
      <c r="V13" s="1564"/>
      <c r="W13" s="1564"/>
      <c r="X13" s="1564"/>
      <c r="Y13" s="1627"/>
      <c r="AA13"/>
      <c r="AB13"/>
      <c r="AC13"/>
      <c r="AD13"/>
      <c r="AE13"/>
      <c r="AF13"/>
      <c r="AG13"/>
      <c r="AH13"/>
      <c r="AI13"/>
    </row>
    <row r="14" spans="2:35" hidden="1" x14ac:dyDescent="0.25">
      <c r="B14" s="1572"/>
      <c r="C14" s="1688"/>
      <c r="D14" s="1689"/>
      <c r="E14" s="1690"/>
      <c r="F14" s="1691"/>
      <c r="G14" s="1692"/>
      <c r="H14" s="1693"/>
      <c r="I14" s="1694"/>
      <c r="J14" s="1695"/>
      <c r="K14" s="1696"/>
      <c r="L14" s="1696"/>
      <c r="M14" s="1697"/>
      <c r="N14" s="110"/>
      <c r="O14" s="110"/>
      <c r="P14" s="110"/>
      <c r="Q14" s="149"/>
      <c r="AG14"/>
      <c r="AH14"/>
      <c r="AI14"/>
    </row>
    <row r="15" spans="2:35" hidden="1" x14ac:dyDescent="0.25">
      <c r="B15" s="1572"/>
      <c r="C15" s="1688"/>
      <c r="D15" s="1689"/>
      <c r="E15" s="1690"/>
      <c r="F15" s="1691"/>
      <c r="G15" s="1692"/>
      <c r="H15" s="1693"/>
      <c r="I15" s="1694"/>
      <c r="J15" s="1695"/>
      <c r="K15" s="1696"/>
      <c r="L15" s="1696"/>
      <c r="M15" s="1697"/>
      <c r="N15" s="110"/>
      <c r="O15" s="110"/>
      <c r="P15" s="110"/>
      <c r="Q15" s="149"/>
      <c r="S15"/>
      <c r="T15"/>
      <c r="U15"/>
      <c r="V15"/>
      <c r="W15"/>
      <c r="X15"/>
      <c r="Y15"/>
      <c r="Z15"/>
      <c r="AA15"/>
      <c r="AB15"/>
      <c r="AC15"/>
      <c r="AD15"/>
      <c r="AE15"/>
      <c r="AF15"/>
      <c r="AG15"/>
      <c r="AH15"/>
      <c r="AI15"/>
    </row>
    <row r="16" spans="2:35" hidden="1" x14ac:dyDescent="0.25">
      <c r="B16" s="1572"/>
      <c r="C16" s="1688"/>
      <c r="D16" s="1689"/>
      <c r="E16" s="1690"/>
      <c r="F16" s="1691"/>
      <c r="G16" s="1692"/>
      <c r="H16" s="1693"/>
      <c r="I16" s="1694"/>
      <c r="J16" s="1695"/>
      <c r="K16" s="1696"/>
      <c r="L16" s="1696"/>
      <c r="M16" s="1697"/>
      <c r="N16" s="110"/>
      <c r="O16" s="110"/>
      <c r="P16" s="110"/>
      <c r="Q16" s="149"/>
      <c r="S16"/>
      <c r="T16"/>
      <c r="U16"/>
      <c r="V16"/>
      <c r="W16"/>
      <c r="X16"/>
      <c r="Y16"/>
      <c r="Z16"/>
      <c r="AA16"/>
      <c r="AB16"/>
      <c r="AC16"/>
      <c r="AD16"/>
      <c r="AE16"/>
      <c r="AF16"/>
      <c r="AG16"/>
      <c r="AH16"/>
      <c r="AI16"/>
    </row>
    <row r="17" spans="2:35" hidden="1" x14ac:dyDescent="0.25">
      <c r="B17" s="1572"/>
      <c r="C17" s="1688"/>
      <c r="D17" s="1689"/>
      <c r="E17" s="1690"/>
      <c r="F17" s="1691"/>
      <c r="G17" s="1692"/>
      <c r="H17" s="1693"/>
      <c r="I17" s="1694"/>
      <c r="J17" s="1695"/>
      <c r="K17" s="1696"/>
      <c r="L17" s="1696"/>
      <c r="M17" s="1697"/>
      <c r="N17" s="110"/>
      <c r="O17" s="110"/>
      <c r="P17" s="110"/>
      <c r="Q17" s="149"/>
      <c r="S17"/>
      <c r="T17"/>
      <c r="U17"/>
      <c r="V17"/>
      <c r="W17"/>
      <c r="X17"/>
      <c r="Y17"/>
      <c r="Z17"/>
      <c r="AA17"/>
      <c r="AB17"/>
      <c r="AC17"/>
      <c r="AD17"/>
      <c r="AE17"/>
      <c r="AF17"/>
      <c r="AG17"/>
      <c r="AH17"/>
      <c r="AI17"/>
    </row>
    <row r="18" spans="2:35" hidden="1" x14ac:dyDescent="0.25">
      <c r="B18" s="1572"/>
      <c r="C18" s="1688"/>
      <c r="D18" s="1689"/>
      <c r="E18" s="1690"/>
      <c r="F18" s="1691"/>
      <c r="G18" s="1692"/>
      <c r="H18" s="1693"/>
      <c r="I18" s="1694"/>
      <c r="J18" s="1695"/>
      <c r="K18" s="1696"/>
      <c r="L18" s="1696"/>
      <c r="M18" s="1697"/>
      <c r="N18" s="110"/>
      <c r="O18" s="110"/>
      <c r="P18" s="110"/>
      <c r="Q18" s="149"/>
      <c r="S18"/>
      <c r="T18"/>
      <c r="U18"/>
      <c r="V18"/>
      <c r="W18"/>
      <c r="X18"/>
      <c r="Y18"/>
      <c r="Z18"/>
      <c r="AA18"/>
      <c r="AB18"/>
      <c r="AC18"/>
      <c r="AD18"/>
      <c r="AE18"/>
      <c r="AF18"/>
      <c r="AG18"/>
      <c r="AH18"/>
      <c r="AI18"/>
    </row>
    <row r="19" spans="2:35" hidden="1" x14ac:dyDescent="0.25">
      <c r="B19" s="1572"/>
      <c r="C19" s="1688"/>
      <c r="D19" s="1689"/>
      <c r="E19" s="1690"/>
      <c r="F19" s="1691"/>
      <c r="G19" s="1692"/>
      <c r="H19" s="1693"/>
      <c r="I19" s="1694"/>
      <c r="J19" s="1695"/>
      <c r="K19" s="1696"/>
      <c r="L19" s="1696"/>
      <c r="M19" s="1697"/>
      <c r="N19" s="110"/>
      <c r="O19" s="110"/>
      <c r="P19" s="110"/>
      <c r="Q19" s="149"/>
      <c r="S19"/>
      <c r="T19"/>
      <c r="U19"/>
      <c r="V19"/>
      <c r="W19"/>
      <c r="X19"/>
      <c r="Y19"/>
      <c r="Z19"/>
      <c r="AA19"/>
      <c r="AB19"/>
      <c r="AC19"/>
      <c r="AD19"/>
      <c r="AE19"/>
      <c r="AF19"/>
      <c r="AG19"/>
      <c r="AH19"/>
      <c r="AI19"/>
    </row>
    <row r="20" spans="2:35" hidden="1" x14ac:dyDescent="0.25">
      <c r="B20" s="1572"/>
      <c r="C20" s="1698"/>
      <c r="D20" s="1689"/>
      <c r="E20" s="1699"/>
      <c r="F20" s="1700"/>
      <c r="G20" s="1701"/>
      <c r="H20" s="1702"/>
      <c r="I20" s="1703"/>
      <c r="J20" s="2044"/>
      <c r="K20" s="2045"/>
      <c r="L20" s="2045"/>
      <c r="M20" s="2046"/>
      <c r="N20" s="110"/>
      <c r="O20" s="110"/>
      <c r="P20" s="110"/>
      <c r="Q20" s="149"/>
      <c r="S20"/>
      <c r="T20"/>
      <c r="U20"/>
      <c r="V20"/>
      <c r="W20"/>
      <c r="X20"/>
      <c r="Y20"/>
      <c r="Z20"/>
      <c r="AA20"/>
      <c r="AB20"/>
      <c r="AC20"/>
      <c r="AD20"/>
      <c r="AE20"/>
      <c r="AF20"/>
      <c r="AG20"/>
      <c r="AH20"/>
      <c r="AI20"/>
    </row>
    <row r="21" spans="2:35" x14ac:dyDescent="0.25">
      <c r="B21" s="1573" t="s">
        <v>996</v>
      </c>
      <c r="C21" s="1698"/>
      <c r="D21" s="1689"/>
      <c r="E21" s="1699"/>
      <c r="F21" s="1700"/>
      <c r="G21" s="1701"/>
      <c r="H21" s="1702"/>
      <c r="I21" s="1703"/>
      <c r="J21" s="2044"/>
      <c r="K21" s="2045"/>
      <c r="L21" s="2045"/>
      <c r="M21" s="2046"/>
      <c r="N21" s="110"/>
      <c r="O21" s="110"/>
      <c r="P21" s="110"/>
      <c r="Q21" s="149"/>
      <c r="AG21"/>
      <c r="AH21"/>
      <c r="AI21"/>
    </row>
    <row r="22" spans="2:35" ht="7.5" customHeight="1" thickBot="1" x14ac:dyDescent="0.3">
      <c r="B22" s="164"/>
      <c r="C22" s="848"/>
      <c r="D22" s="849"/>
      <c r="E22" s="1340"/>
      <c r="F22" s="1341"/>
      <c r="G22" s="850"/>
      <c r="H22" s="851"/>
      <c r="I22" s="852"/>
      <c r="J22" s="2035"/>
      <c r="K22" s="2036"/>
      <c r="L22" s="2036"/>
      <c r="M22" s="2037"/>
      <c r="N22" s="110"/>
      <c r="O22" s="110"/>
      <c r="P22" s="110"/>
      <c r="Q22" s="149"/>
    </row>
    <row r="23" spans="2:35" ht="15.75" thickBot="1" x14ac:dyDescent="0.3">
      <c r="B23" s="164"/>
      <c r="C23" s="1704"/>
      <c r="D23" s="1705" t="s">
        <v>280</v>
      </c>
      <c r="E23" s="1347">
        <f>SUM(E8:E22)</f>
        <v>0</v>
      </c>
      <c r="F23" s="1711">
        <f>SUM(F8:F22)</f>
        <v>0</v>
      </c>
      <c r="G23" s="1706"/>
      <c r="H23" s="1704"/>
      <c r="I23" s="1704"/>
      <c r="J23" s="1704"/>
      <c r="K23" s="1704"/>
      <c r="L23" s="1704"/>
      <c r="M23" s="1704"/>
      <c r="N23" s="110"/>
      <c r="O23" s="110"/>
      <c r="P23" s="110"/>
      <c r="Q23" s="149"/>
    </row>
    <row r="24" spans="2:35" ht="3.75" customHeight="1" thickBot="1" x14ac:dyDescent="0.3">
      <c r="B24" s="164"/>
      <c r="C24" s="1704"/>
      <c r="D24" s="1704"/>
      <c r="E24" s="1707"/>
      <c r="F24" s="1707"/>
      <c r="G24" s="1706"/>
      <c r="H24" s="1704"/>
      <c r="I24" s="1704"/>
      <c r="J24" s="1704"/>
      <c r="K24" s="1704"/>
      <c r="L24" s="1704"/>
      <c r="M24" s="1704"/>
      <c r="N24" s="110"/>
      <c r="O24" s="110"/>
      <c r="P24" s="110"/>
      <c r="Q24" s="149"/>
    </row>
    <row r="25" spans="2:35" ht="15.75" thickBot="1" x14ac:dyDescent="0.3">
      <c r="B25" s="164"/>
      <c r="C25" s="111" t="s">
        <v>1040</v>
      </c>
      <c r="D25" s="1704"/>
      <c r="E25" s="1708"/>
      <c r="F25" s="1710">
        <f>E23+F23</f>
        <v>0</v>
      </c>
      <c r="G25" s="1709"/>
      <c r="H25" s="1704"/>
      <c r="I25" s="1704"/>
      <c r="J25" s="1704"/>
      <c r="K25" s="1704"/>
      <c r="L25" s="1704"/>
      <c r="M25" s="1704"/>
      <c r="N25" s="110"/>
      <c r="O25" s="110"/>
      <c r="P25" s="110"/>
      <c r="Q25" s="149"/>
    </row>
    <row r="26" spans="2:35" ht="7.5" customHeight="1" x14ac:dyDescent="0.25">
      <c r="B26" s="164"/>
      <c r="C26" s="110"/>
      <c r="D26" s="110"/>
      <c r="E26" s="281"/>
      <c r="F26" s="281"/>
      <c r="G26" s="281"/>
      <c r="H26" s="110"/>
      <c r="I26" s="110"/>
      <c r="J26" s="110"/>
      <c r="K26" s="110"/>
      <c r="L26" s="110"/>
      <c r="M26" s="110"/>
      <c r="N26" s="110"/>
      <c r="O26" s="110"/>
      <c r="P26" s="110"/>
      <c r="Q26" s="149"/>
    </row>
    <row r="27" spans="2:35" ht="15.75" thickBot="1" x14ac:dyDescent="0.3">
      <c r="B27" s="164"/>
      <c r="C27" s="2039" t="s">
        <v>1036</v>
      </c>
      <c r="D27" s="2039"/>
      <c r="E27" s="2039"/>
      <c r="F27" s="2039"/>
      <c r="G27" s="2039"/>
      <c r="H27" s="2039"/>
      <c r="I27" s="2039"/>
      <c r="J27" s="2039"/>
      <c r="K27" s="2039"/>
      <c r="L27" s="2039"/>
      <c r="M27" s="2039"/>
      <c r="N27" s="110"/>
      <c r="O27" s="110"/>
      <c r="P27" s="110"/>
      <c r="Q27" s="149"/>
    </row>
    <row r="28" spans="2:35" x14ac:dyDescent="0.25">
      <c r="B28" s="164"/>
      <c r="C28" s="2012" t="s">
        <v>854</v>
      </c>
      <c r="D28" s="2026" t="s">
        <v>1037</v>
      </c>
      <c r="E28" s="2012" t="s">
        <v>275</v>
      </c>
      <c r="F28" s="2026" t="s">
        <v>276</v>
      </c>
      <c r="G28" s="2028" t="s">
        <v>277</v>
      </c>
      <c r="H28" s="2030" t="s">
        <v>455</v>
      </c>
      <c r="I28" s="2032" t="s">
        <v>278</v>
      </c>
      <c r="J28" s="2014" t="s">
        <v>279</v>
      </c>
      <c r="K28" s="2015"/>
      <c r="L28" s="2015"/>
      <c r="M28" s="2016"/>
      <c r="N28" s="110"/>
      <c r="O28" s="110"/>
      <c r="P28" s="110"/>
      <c r="Q28" s="149"/>
    </row>
    <row r="29" spans="2:35" ht="15.75" thickBot="1" x14ac:dyDescent="0.3">
      <c r="B29" s="164"/>
      <c r="C29" s="2013"/>
      <c r="D29" s="2027"/>
      <c r="E29" s="2013"/>
      <c r="F29" s="2027"/>
      <c r="G29" s="2029"/>
      <c r="H29" s="2031"/>
      <c r="I29" s="2033"/>
      <c r="J29" s="2017"/>
      <c r="K29" s="2018"/>
      <c r="L29" s="2018"/>
      <c r="M29" s="2019"/>
      <c r="N29" s="110"/>
      <c r="O29" s="110"/>
      <c r="P29" s="110"/>
      <c r="Q29" s="149"/>
    </row>
    <row r="30" spans="2:35" x14ac:dyDescent="0.25">
      <c r="B30" s="164"/>
      <c r="C30" s="511"/>
      <c r="D30" s="1069" t="s">
        <v>479</v>
      </c>
      <c r="E30" s="1334"/>
      <c r="F30" s="1335"/>
      <c r="G30" s="805"/>
      <c r="H30" s="512"/>
      <c r="I30" s="513"/>
      <c r="J30" s="2020"/>
      <c r="K30" s="2021"/>
      <c r="L30" s="2021"/>
      <c r="M30" s="2022"/>
      <c r="N30" s="110"/>
      <c r="O30" s="110"/>
      <c r="P30" s="110"/>
      <c r="Q30" s="149"/>
    </row>
    <row r="31" spans="2:35" x14ac:dyDescent="0.25">
      <c r="B31" s="164"/>
      <c r="C31" s="1052"/>
      <c r="D31" s="732"/>
      <c r="E31" s="1336"/>
      <c r="F31" s="1337"/>
      <c r="G31" s="1053"/>
      <c r="H31" s="1054"/>
      <c r="I31" s="1055"/>
      <c r="J31" s="1056"/>
      <c r="K31" s="1057"/>
      <c r="L31" s="1057"/>
      <c r="M31" s="1058"/>
      <c r="N31" s="110"/>
      <c r="O31" s="110"/>
      <c r="P31" s="110"/>
      <c r="Q31" s="149"/>
    </row>
    <row r="32" spans="2:35" x14ac:dyDescent="0.25">
      <c r="B32" s="164"/>
      <c r="C32" s="1052"/>
      <c r="D32" s="732"/>
      <c r="E32" s="1336"/>
      <c r="F32" s="1337"/>
      <c r="G32" s="1053"/>
      <c r="H32" s="1054"/>
      <c r="I32" s="1055"/>
      <c r="J32" s="1056"/>
      <c r="K32" s="1057"/>
      <c r="L32" s="1057"/>
      <c r="M32" s="1058"/>
      <c r="N32" s="110"/>
      <c r="O32" s="110"/>
      <c r="P32" s="110"/>
      <c r="Q32" s="149"/>
    </row>
    <row r="33" spans="2:17" x14ac:dyDescent="0.25">
      <c r="B33" s="164"/>
      <c r="C33" s="1052"/>
      <c r="D33" s="732"/>
      <c r="E33" s="1336"/>
      <c r="F33" s="1337"/>
      <c r="G33" s="1053"/>
      <c r="H33" s="1054"/>
      <c r="I33" s="1055"/>
      <c r="J33" s="1056"/>
      <c r="K33" s="1057"/>
      <c r="L33" s="1057"/>
      <c r="M33" s="1058"/>
      <c r="N33" s="110"/>
      <c r="O33" s="110"/>
      <c r="P33" s="110"/>
      <c r="Q33" s="149"/>
    </row>
    <row r="34" spans="2:17" x14ac:dyDescent="0.25">
      <c r="B34" s="1571" t="s">
        <v>997</v>
      </c>
      <c r="C34" s="1052"/>
      <c r="D34" s="732"/>
      <c r="E34" s="1336"/>
      <c r="F34" s="1337"/>
      <c r="G34" s="1053"/>
      <c r="H34" s="1054"/>
      <c r="I34" s="1055"/>
      <c r="J34" s="1056"/>
      <c r="K34" s="1057"/>
      <c r="L34" s="1057"/>
      <c r="M34" s="1058"/>
      <c r="N34" s="110"/>
      <c r="O34" s="110"/>
      <c r="P34" s="110"/>
      <c r="Q34" s="149"/>
    </row>
    <row r="35" spans="2:17" hidden="1" x14ac:dyDescent="0.25">
      <c r="B35" s="1572"/>
      <c r="C35" s="1052"/>
      <c r="D35" s="732"/>
      <c r="E35" s="1336"/>
      <c r="F35" s="1337"/>
      <c r="G35" s="1053"/>
      <c r="H35" s="1054"/>
      <c r="I35" s="1055"/>
      <c r="J35" s="1056"/>
      <c r="K35" s="1057"/>
      <c r="L35" s="1057"/>
      <c r="M35" s="1058"/>
      <c r="N35" s="110"/>
      <c r="O35" s="110"/>
      <c r="P35" s="110"/>
      <c r="Q35" s="149"/>
    </row>
    <row r="36" spans="2:17" hidden="1" x14ac:dyDescent="0.25">
      <c r="B36" s="1572"/>
      <c r="C36" s="1052"/>
      <c r="D36" s="732"/>
      <c r="E36" s="1336"/>
      <c r="F36" s="1337"/>
      <c r="G36" s="1053"/>
      <c r="H36" s="1054"/>
      <c r="I36" s="1055"/>
      <c r="J36" s="1056"/>
      <c r="K36" s="1057"/>
      <c r="L36" s="1057"/>
      <c r="M36" s="1058"/>
      <c r="N36" s="110"/>
      <c r="O36" s="110"/>
      <c r="P36" s="110"/>
      <c r="Q36" s="149"/>
    </row>
    <row r="37" spans="2:17" hidden="1" x14ac:dyDescent="0.25">
      <c r="B37" s="1572"/>
      <c r="C37" s="1052"/>
      <c r="D37" s="732"/>
      <c r="E37" s="1336"/>
      <c r="F37" s="1337"/>
      <c r="G37" s="1053"/>
      <c r="H37" s="1054"/>
      <c r="I37" s="1055"/>
      <c r="J37" s="1056"/>
      <c r="K37" s="1057"/>
      <c r="L37" s="1057"/>
      <c r="M37" s="1058"/>
      <c r="N37" s="110"/>
      <c r="O37" s="110"/>
      <c r="P37" s="110"/>
      <c r="Q37" s="149"/>
    </row>
    <row r="38" spans="2:17" hidden="1" x14ac:dyDescent="0.25">
      <c r="B38" s="1572"/>
      <c r="C38" s="1052"/>
      <c r="D38" s="732"/>
      <c r="E38" s="1336"/>
      <c r="F38" s="1337"/>
      <c r="G38" s="1053"/>
      <c r="H38" s="1054"/>
      <c r="I38" s="1055"/>
      <c r="J38" s="1056"/>
      <c r="K38" s="1057"/>
      <c r="L38" s="1057"/>
      <c r="M38" s="1058"/>
      <c r="N38" s="110"/>
      <c r="O38" s="110"/>
      <c r="P38" s="110"/>
      <c r="Q38" s="149"/>
    </row>
    <row r="39" spans="2:17" hidden="1" x14ac:dyDescent="0.25">
      <c r="B39" s="1572"/>
      <c r="C39" s="1052"/>
      <c r="D39" s="732"/>
      <c r="E39" s="1336"/>
      <c r="F39" s="1337"/>
      <c r="G39" s="1053"/>
      <c r="H39" s="1054"/>
      <c r="I39" s="1055"/>
      <c r="J39" s="1056"/>
      <c r="K39" s="1057"/>
      <c r="L39" s="1057"/>
      <c r="M39" s="1058"/>
      <c r="N39" s="110"/>
      <c r="O39" s="110"/>
      <c r="P39" s="110"/>
      <c r="Q39" s="149"/>
    </row>
    <row r="40" spans="2:17" hidden="1" x14ac:dyDescent="0.25">
      <c r="B40" s="1572"/>
      <c r="C40" s="1052"/>
      <c r="D40" s="732"/>
      <c r="E40" s="1336"/>
      <c r="F40" s="1337"/>
      <c r="G40" s="1053"/>
      <c r="H40" s="1054"/>
      <c r="I40" s="1055"/>
      <c r="J40" s="1056"/>
      <c r="K40" s="1057"/>
      <c r="L40" s="1057"/>
      <c r="M40" s="1058"/>
      <c r="N40" s="110"/>
      <c r="O40" s="110"/>
      <c r="P40" s="110"/>
      <c r="Q40" s="149"/>
    </row>
    <row r="41" spans="2:17" hidden="1" x14ac:dyDescent="0.25">
      <c r="B41" s="1572"/>
      <c r="C41" s="1052"/>
      <c r="D41" s="732"/>
      <c r="E41" s="1336"/>
      <c r="F41" s="1337"/>
      <c r="G41" s="1053"/>
      <c r="H41" s="1054"/>
      <c r="I41" s="1055"/>
      <c r="J41" s="1056"/>
      <c r="K41" s="1057"/>
      <c r="L41" s="1057"/>
      <c r="M41" s="1058"/>
      <c r="N41" s="110"/>
      <c r="O41" s="110"/>
      <c r="P41" s="110"/>
      <c r="Q41" s="149"/>
    </row>
    <row r="42" spans="2:17" hidden="1" x14ac:dyDescent="0.25">
      <c r="B42" s="1572"/>
      <c r="C42" s="1052"/>
      <c r="D42" s="732"/>
      <c r="E42" s="1336"/>
      <c r="F42" s="1337"/>
      <c r="G42" s="1053"/>
      <c r="H42" s="1054"/>
      <c r="I42" s="1055"/>
      <c r="J42" s="1056"/>
      <c r="K42" s="1057"/>
      <c r="L42" s="1057"/>
      <c r="M42" s="1058"/>
      <c r="N42" s="110"/>
      <c r="O42" s="110"/>
      <c r="P42" s="110"/>
      <c r="Q42" s="149"/>
    </row>
    <row r="43" spans="2:17" hidden="1" x14ac:dyDescent="0.25">
      <c r="B43" s="1572"/>
      <c r="C43" s="514"/>
      <c r="D43" s="732"/>
      <c r="E43" s="1338"/>
      <c r="F43" s="1339"/>
      <c r="G43" s="806"/>
      <c r="H43" s="515"/>
      <c r="I43" s="516"/>
      <c r="J43" s="2023"/>
      <c r="K43" s="2024"/>
      <c r="L43" s="2024"/>
      <c r="M43" s="2025"/>
      <c r="N43" s="110"/>
      <c r="O43" s="110"/>
      <c r="P43" s="110"/>
      <c r="Q43" s="149"/>
    </row>
    <row r="44" spans="2:17" x14ac:dyDescent="0.25">
      <c r="B44" s="1573" t="s">
        <v>996</v>
      </c>
      <c r="C44" s="514"/>
      <c r="D44" s="732"/>
      <c r="E44" s="1338"/>
      <c r="F44" s="1339"/>
      <c r="G44" s="806"/>
      <c r="H44" s="515"/>
      <c r="I44" s="516"/>
      <c r="J44" s="2023"/>
      <c r="K44" s="2024"/>
      <c r="L44" s="2024"/>
      <c r="M44" s="2025"/>
      <c r="N44" s="110"/>
      <c r="O44" s="110"/>
      <c r="P44" s="110"/>
      <c r="Q44" s="149"/>
    </row>
    <row r="45" spans="2:17" ht="15.75" thickBot="1" x14ac:dyDescent="0.3">
      <c r="B45" s="164"/>
      <c r="C45" s="848"/>
      <c r="D45" s="849"/>
      <c r="E45" s="1340"/>
      <c r="F45" s="1341"/>
      <c r="G45" s="850"/>
      <c r="H45" s="851"/>
      <c r="I45" s="852"/>
      <c r="J45" s="2035"/>
      <c r="K45" s="2036"/>
      <c r="L45" s="2036"/>
      <c r="M45" s="2037"/>
      <c r="N45" s="110"/>
      <c r="O45" s="110"/>
      <c r="P45" s="110"/>
      <c r="Q45" s="149"/>
    </row>
    <row r="46" spans="2:17" ht="15.75" thickBot="1" x14ac:dyDescent="0.3">
      <c r="B46" s="164"/>
      <c r="C46"/>
      <c r="D46" s="494" t="s">
        <v>280</v>
      </c>
      <c r="E46" s="1347">
        <f>SUM(E30:E45)</f>
        <v>0</v>
      </c>
      <c r="F46" s="1711">
        <f>SUM(F30:F45)</f>
        <v>0</v>
      </c>
      <c r="G46" s="145"/>
      <c r="H46" s="110"/>
      <c r="I46" s="110"/>
      <c r="J46" s="110"/>
      <c r="K46" s="110"/>
      <c r="L46" s="110"/>
      <c r="M46" s="110"/>
      <c r="N46" s="110"/>
      <c r="O46" s="110"/>
      <c r="P46" s="110"/>
      <c r="Q46" s="149"/>
    </row>
    <row r="47" spans="2:17" ht="7.5" customHeight="1" thickBot="1" x14ac:dyDescent="0.3">
      <c r="B47" s="164"/>
      <c r="C47" s="146"/>
      <c r="D47" s="146"/>
      <c r="E47" s="1342"/>
      <c r="F47" s="1342"/>
      <c r="G47" s="145"/>
      <c r="H47" s="110"/>
      <c r="I47" s="110"/>
      <c r="J47" s="110"/>
      <c r="K47" s="110"/>
      <c r="L47" s="110"/>
      <c r="M47" s="110"/>
      <c r="N47" s="110"/>
      <c r="O47" s="110"/>
      <c r="P47" s="110"/>
      <c r="Q47" s="149"/>
    </row>
    <row r="48" spans="2:17" ht="15.75" thickBot="1" x14ac:dyDescent="0.3">
      <c r="B48" s="164"/>
      <c r="C48" s="111" t="s">
        <v>1038</v>
      </c>
      <c r="D48" s="111"/>
      <c r="E48" s="1073"/>
      <c r="F48" s="1343">
        <f>E46+F46</f>
        <v>0</v>
      </c>
      <c r="G48" s="281"/>
      <c r="H48" s="110"/>
      <c r="I48" s="110"/>
      <c r="J48" s="110"/>
      <c r="K48" s="110"/>
      <c r="L48" s="110"/>
      <c r="M48" s="110"/>
      <c r="N48" s="110"/>
      <c r="O48" s="110"/>
      <c r="P48" s="110"/>
      <c r="Q48" s="149"/>
    </row>
    <row r="49" spans="2:29" ht="7.5" customHeight="1" x14ac:dyDescent="0.25">
      <c r="B49" s="164"/>
      <c r="C49" s="110"/>
      <c r="D49" s="110"/>
      <c r="E49" s="281"/>
      <c r="F49" s="281"/>
      <c r="G49" s="281"/>
      <c r="H49" s="110"/>
      <c r="I49" s="110"/>
      <c r="J49" s="110"/>
      <c r="K49" s="110"/>
      <c r="L49" s="110"/>
      <c r="M49" s="110"/>
      <c r="N49" s="110"/>
      <c r="O49" s="110"/>
      <c r="P49" s="110"/>
      <c r="Q49" s="149"/>
    </row>
    <row r="50" spans="2:29" ht="15.75" thickBot="1" x14ac:dyDescent="0.3">
      <c r="B50" s="164"/>
      <c r="C50" s="2038" t="s">
        <v>281</v>
      </c>
      <c r="D50" s="2038"/>
      <c r="E50" s="2038"/>
      <c r="F50" s="2038"/>
      <c r="G50" s="2038"/>
      <c r="H50" s="2038"/>
      <c r="I50" s="2038"/>
      <c r="J50" s="2038"/>
      <c r="K50" s="2038"/>
      <c r="L50" s="2038"/>
      <c r="M50" s="2038"/>
      <c r="N50" s="2038"/>
      <c r="O50" s="2038"/>
      <c r="P50" s="2038"/>
      <c r="Q50" s="396"/>
    </row>
    <row r="51" spans="2:29" x14ac:dyDescent="0.25">
      <c r="B51" s="397"/>
      <c r="C51" s="2012" t="s">
        <v>571</v>
      </c>
      <c r="D51" s="2026" t="s">
        <v>573</v>
      </c>
      <c r="E51" s="2028" t="s">
        <v>275</v>
      </c>
      <c r="F51" s="2026" t="s">
        <v>276</v>
      </c>
      <c r="G51" s="2028" t="s">
        <v>282</v>
      </c>
      <c r="H51" s="2032" t="s">
        <v>283</v>
      </c>
      <c r="I51" s="2032" t="s">
        <v>284</v>
      </c>
      <c r="J51" s="2030" t="s">
        <v>489</v>
      </c>
      <c r="K51" s="2030" t="s">
        <v>616</v>
      </c>
      <c r="L51" s="2030" t="s">
        <v>615</v>
      </c>
      <c r="M51" s="2030" t="s">
        <v>277</v>
      </c>
      <c r="N51" s="2030" t="s">
        <v>617</v>
      </c>
      <c r="O51" s="2032" t="s">
        <v>278</v>
      </c>
      <c r="P51" s="2026" t="s">
        <v>454</v>
      </c>
      <c r="Q51" s="401"/>
    </row>
    <row r="52" spans="2:29" x14ac:dyDescent="0.25">
      <c r="B52" s="397"/>
      <c r="C52" s="2047"/>
      <c r="D52" s="2048"/>
      <c r="E52" s="2050"/>
      <c r="F52" s="2048"/>
      <c r="G52" s="2050"/>
      <c r="H52" s="2051"/>
      <c r="I52" s="2051"/>
      <c r="J52" s="2049"/>
      <c r="K52" s="2049"/>
      <c r="L52" s="2049"/>
      <c r="M52" s="2049"/>
      <c r="N52" s="2049"/>
      <c r="O52" s="2051"/>
      <c r="P52" s="2048"/>
      <c r="Q52" s="401"/>
      <c r="S52"/>
      <c r="T52"/>
      <c r="U52"/>
      <c r="V52"/>
      <c r="W52"/>
      <c r="X52"/>
      <c r="Y52"/>
    </row>
    <row r="53" spans="2:29" ht="15" customHeight="1" x14ac:dyDescent="0.25">
      <c r="B53" s="164"/>
      <c r="C53" s="1512"/>
      <c r="D53" s="1515" t="s">
        <v>479</v>
      </c>
      <c r="E53" s="1344"/>
      <c r="F53" s="1337"/>
      <c r="G53" s="1145" t="s">
        <v>490</v>
      </c>
      <c r="H53" s="1146"/>
      <c r="I53" s="1147"/>
      <c r="J53" s="1148" t="s">
        <v>479</v>
      </c>
      <c r="K53" s="1149"/>
      <c r="L53" s="1150" t="s">
        <v>479</v>
      </c>
      <c r="M53" s="1151"/>
      <c r="N53" s="1056"/>
      <c r="O53" s="1056"/>
      <c r="P53" s="1152"/>
      <c r="Q53" s="149"/>
      <c r="R53" s="394"/>
      <c r="S53"/>
      <c r="T53"/>
      <c r="U53"/>
      <c r="V53"/>
      <c r="W53"/>
      <c r="X53"/>
      <c r="Y53"/>
    </row>
    <row r="54" spans="2:29" x14ac:dyDescent="0.25">
      <c r="B54" s="164"/>
      <c r="C54" s="1512"/>
      <c r="D54" s="530"/>
      <c r="E54" s="1344"/>
      <c r="F54" s="1337"/>
      <c r="G54" s="1145"/>
      <c r="H54" s="1146"/>
      <c r="I54" s="1147"/>
      <c r="J54" s="1148"/>
      <c r="K54" s="1149"/>
      <c r="L54" s="1150"/>
      <c r="M54" s="1151"/>
      <c r="N54" s="1056"/>
      <c r="O54" s="1056"/>
      <c r="P54" s="1152"/>
      <c r="Q54" s="149"/>
      <c r="R54" s="394"/>
      <c r="S54"/>
      <c r="T54"/>
      <c r="U54"/>
      <c r="V54"/>
      <c r="W54"/>
      <c r="X54"/>
      <c r="Y54"/>
    </row>
    <row r="55" spans="2:29" x14ac:dyDescent="0.25">
      <c r="B55" s="164"/>
      <c r="C55" s="1513"/>
      <c r="D55" s="530"/>
      <c r="E55" s="1345"/>
      <c r="F55" s="1339"/>
      <c r="G55" s="521"/>
      <c r="H55" s="1029"/>
      <c r="I55" s="1030"/>
      <c r="J55" s="925"/>
      <c r="K55" s="927"/>
      <c r="L55" s="523"/>
      <c r="M55" s="807"/>
      <c r="N55" s="1403"/>
      <c r="O55" s="1403"/>
      <c r="P55" s="524"/>
      <c r="Q55" s="149"/>
      <c r="S55"/>
      <c r="T55"/>
      <c r="U55"/>
      <c r="V55"/>
      <c r="W55"/>
      <c r="X55"/>
      <c r="Y55"/>
    </row>
    <row r="56" spans="2:29" x14ac:dyDescent="0.25">
      <c r="B56" s="164"/>
      <c r="C56" s="1513"/>
      <c r="D56" s="530"/>
      <c r="E56" s="1345"/>
      <c r="F56" s="1339"/>
      <c r="G56" s="521"/>
      <c r="H56" s="1029"/>
      <c r="I56" s="1030"/>
      <c r="J56" s="925"/>
      <c r="K56" s="927"/>
      <c r="L56" s="523"/>
      <c r="M56" s="807"/>
      <c r="N56" s="1403"/>
      <c r="O56" s="1403"/>
      <c r="P56" s="524"/>
      <c r="Q56" s="149"/>
      <c r="S56"/>
      <c r="T56"/>
      <c r="U56"/>
      <c r="V56"/>
      <c r="W56"/>
      <c r="X56"/>
      <c r="Y56"/>
    </row>
    <row r="57" spans="2:29" x14ac:dyDescent="0.25">
      <c r="B57" s="164"/>
      <c r="C57" s="1513"/>
      <c r="D57" s="530"/>
      <c r="E57" s="1345"/>
      <c r="F57" s="1339"/>
      <c r="G57" s="521"/>
      <c r="H57" s="1403"/>
      <c r="I57" s="522"/>
      <c r="J57" s="925"/>
      <c r="K57" s="927"/>
      <c r="L57" s="523"/>
      <c r="M57" s="807"/>
      <c r="N57" s="1403"/>
      <c r="O57" s="1403"/>
      <c r="P57" s="524"/>
      <c r="Q57" s="149"/>
      <c r="S57"/>
      <c r="T57"/>
      <c r="U57"/>
      <c r="V57"/>
      <c r="W57"/>
      <c r="X57"/>
      <c r="Y57"/>
    </row>
    <row r="58" spans="2:29" x14ac:dyDescent="0.25">
      <c r="B58" s="164"/>
      <c r="C58" s="1514"/>
      <c r="D58" s="530"/>
      <c r="E58" s="1345"/>
      <c r="F58" s="1339"/>
      <c r="G58" s="521"/>
      <c r="H58" s="1403"/>
      <c r="I58" s="522"/>
      <c r="J58" s="925"/>
      <c r="K58" s="927"/>
      <c r="L58" s="523"/>
      <c r="M58" s="807"/>
      <c r="N58" s="1403"/>
      <c r="O58" s="1403"/>
      <c r="P58" s="524"/>
      <c r="Q58" s="149"/>
    </row>
    <row r="59" spans="2:29" x14ac:dyDescent="0.25">
      <c r="B59" s="164"/>
      <c r="C59" s="520"/>
      <c r="D59" s="530"/>
      <c r="E59" s="1345"/>
      <c r="F59" s="1339"/>
      <c r="G59" s="521"/>
      <c r="H59" s="1403"/>
      <c r="I59" s="522"/>
      <c r="J59" s="925"/>
      <c r="K59" s="927"/>
      <c r="L59" s="523"/>
      <c r="M59" s="807"/>
      <c r="N59" s="1403"/>
      <c r="O59" s="1403"/>
      <c r="P59" s="524"/>
      <c r="Q59" s="149"/>
    </row>
    <row r="60" spans="2:29" x14ac:dyDescent="0.25">
      <c r="B60" s="1571" t="s">
        <v>997</v>
      </c>
      <c r="C60" s="520"/>
      <c r="D60" s="530"/>
      <c r="E60" s="1345"/>
      <c r="F60" s="1339"/>
      <c r="G60" s="521"/>
      <c r="H60" s="1403"/>
      <c r="I60" s="522"/>
      <c r="J60" s="925"/>
      <c r="K60" s="927"/>
      <c r="L60" s="523"/>
      <c r="M60" s="807"/>
      <c r="N60" s="1403"/>
      <c r="O60" s="1403"/>
      <c r="P60" s="524"/>
      <c r="Q60" s="149"/>
      <c r="Z60"/>
      <c r="AA60"/>
      <c r="AB60"/>
      <c r="AC60"/>
    </row>
    <row r="61" spans="2:29" hidden="1" x14ac:dyDescent="0.25">
      <c r="B61" s="1572"/>
      <c r="C61" s="520"/>
      <c r="D61" s="530"/>
      <c r="E61" s="1345"/>
      <c r="F61" s="1339"/>
      <c r="G61" s="521"/>
      <c r="H61" s="1403"/>
      <c r="I61" s="522"/>
      <c r="J61" s="925"/>
      <c r="K61" s="927"/>
      <c r="L61" s="523"/>
      <c r="M61" s="807"/>
      <c r="N61" s="1403"/>
      <c r="O61" s="1403"/>
      <c r="P61" s="524"/>
      <c r="Q61" s="149"/>
      <c r="Z61"/>
      <c r="AA61"/>
      <c r="AB61"/>
      <c r="AC61"/>
    </row>
    <row r="62" spans="2:29" hidden="1" x14ac:dyDescent="0.25">
      <c r="B62" s="1572"/>
      <c r="C62" s="520"/>
      <c r="D62" s="530"/>
      <c r="E62" s="1345"/>
      <c r="F62" s="1339"/>
      <c r="G62" s="521"/>
      <c r="H62" s="1403"/>
      <c r="I62" s="522"/>
      <c r="J62" s="925"/>
      <c r="K62" s="927"/>
      <c r="L62" s="523"/>
      <c r="M62" s="807"/>
      <c r="N62" s="1403"/>
      <c r="O62" s="1403"/>
      <c r="P62" s="524"/>
      <c r="Q62" s="149"/>
      <c r="Z62"/>
      <c r="AA62"/>
      <c r="AB62"/>
      <c r="AC62"/>
    </row>
    <row r="63" spans="2:29" hidden="1" x14ac:dyDescent="0.25">
      <c r="B63" s="1572"/>
      <c r="C63" s="520"/>
      <c r="D63" s="530"/>
      <c r="E63" s="1345"/>
      <c r="F63" s="1339"/>
      <c r="G63" s="521"/>
      <c r="H63" s="1403"/>
      <c r="I63" s="522"/>
      <c r="J63" s="925"/>
      <c r="K63" s="927"/>
      <c r="L63" s="523"/>
      <c r="M63" s="807"/>
      <c r="N63" s="1403"/>
      <c r="O63" s="1403"/>
      <c r="P63" s="524"/>
      <c r="Q63" s="149"/>
      <c r="Z63"/>
      <c r="AA63"/>
      <c r="AB63"/>
      <c r="AC63"/>
    </row>
    <row r="64" spans="2:29" hidden="1" x14ac:dyDescent="0.25">
      <c r="B64" s="1572"/>
      <c r="C64" s="520"/>
      <c r="D64" s="530"/>
      <c r="E64" s="1345"/>
      <c r="F64" s="1339"/>
      <c r="G64" s="521"/>
      <c r="H64" s="1403"/>
      <c r="I64" s="522"/>
      <c r="J64" s="925"/>
      <c r="K64" s="927"/>
      <c r="L64" s="523"/>
      <c r="M64" s="807"/>
      <c r="N64" s="1403"/>
      <c r="O64" s="1403"/>
      <c r="P64" s="524"/>
      <c r="Q64" s="149"/>
      <c r="Z64"/>
      <c r="AA64"/>
      <c r="AB64"/>
      <c r="AC64"/>
    </row>
    <row r="65" spans="2:29" hidden="1" x14ac:dyDescent="0.25">
      <c r="B65" s="1572"/>
      <c r="C65" s="520"/>
      <c r="D65" s="530"/>
      <c r="E65" s="1345"/>
      <c r="F65" s="1339"/>
      <c r="G65" s="521"/>
      <c r="H65" s="1403"/>
      <c r="I65" s="522"/>
      <c r="J65" s="925"/>
      <c r="K65" s="927"/>
      <c r="L65" s="523"/>
      <c r="M65" s="807"/>
      <c r="N65" s="1403"/>
      <c r="O65" s="1403"/>
      <c r="P65" s="524"/>
      <c r="Q65" s="149"/>
      <c r="Z65"/>
      <c r="AA65"/>
      <c r="AB65"/>
      <c r="AC65"/>
    </row>
    <row r="66" spans="2:29" hidden="1" x14ac:dyDescent="0.25">
      <c r="B66" s="1572"/>
      <c r="C66" s="520"/>
      <c r="D66" s="530"/>
      <c r="E66" s="1345"/>
      <c r="F66" s="1339"/>
      <c r="G66" s="521"/>
      <c r="H66" s="1403"/>
      <c r="I66" s="522"/>
      <c r="J66" s="925"/>
      <c r="K66" s="927"/>
      <c r="L66" s="523"/>
      <c r="M66" s="807"/>
      <c r="N66" s="1403"/>
      <c r="O66" s="1403"/>
      <c r="P66" s="524"/>
      <c r="Q66" s="149"/>
      <c r="Z66"/>
      <c r="AA66"/>
      <c r="AB66"/>
      <c r="AC66"/>
    </row>
    <row r="67" spans="2:29" x14ac:dyDescent="0.25">
      <c r="B67" s="1573" t="s">
        <v>996</v>
      </c>
      <c r="C67" s="520"/>
      <c r="D67" s="530"/>
      <c r="E67" s="1345"/>
      <c r="F67" s="1339"/>
      <c r="G67" s="521"/>
      <c r="H67" s="1029"/>
      <c r="I67" s="1030"/>
      <c r="J67" s="925"/>
      <c r="K67" s="927"/>
      <c r="L67" s="523"/>
      <c r="M67" s="807"/>
      <c r="N67" s="1403"/>
      <c r="O67" s="1403"/>
      <c r="P67" s="524"/>
      <c r="Q67" s="149"/>
      <c r="Z67"/>
      <c r="AA67"/>
      <c r="AB67"/>
      <c r="AC67"/>
    </row>
    <row r="68" spans="2:29" ht="7.5" customHeight="1" thickBot="1" x14ac:dyDescent="0.3">
      <c r="B68" s="1574"/>
      <c r="C68" s="853"/>
      <c r="D68" s="854"/>
      <c r="E68" s="1346"/>
      <c r="F68" s="1341"/>
      <c r="G68" s="855"/>
      <c r="H68" s="1406"/>
      <c r="I68" s="856"/>
      <c r="J68" s="928"/>
      <c r="K68" s="928"/>
      <c r="L68" s="1407"/>
      <c r="M68" s="857"/>
      <c r="N68" s="1406"/>
      <c r="O68" s="1406"/>
      <c r="P68" s="858"/>
      <c r="Q68" s="149"/>
      <c r="Z68"/>
      <c r="AA68"/>
      <c r="AB68"/>
      <c r="AC68"/>
    </row>
    <row r="69" spans="2:29" ht="15.75" thickBot="1" x14ac:dyDescent="0.3">
      <c r="B69" s="164"/>
      <c r="C69"/>
      <c r="D69" s="494" t="s">
        <v>286</v>
      </c>
      <c r="E69" s="1347">
        <f>SUM(E53:E68)</f>
        <v>0</v>
      </c>
      <c r="F69" s="1711">
        <f>SUM(F53:F68)</f>
        <v>0</v>
      </c>
      <c r="G69" s="402"/>
      <c r="H69" s="403"/>
      <c r="I69" s="495"/>
      <c r="J69" s="110"/>
      <c r="K69" s="110"/>
      <c r="L69" s="110"/>
      <c r="M69" s="110"/>
      <c r="N69" s="110"/>
      <c r="O69" s="495"/>
      <c r="P69" s="495"/>
      <c r="Q69" s="404"/>
      <c r="Z69"/>
      <c r="AA69"/>
      <c r="AB69"/>
      <c r="AC69"/>
    </row>
    <row r="70" spans="2:29" ht="3.75" customHeight="1" thickBot="1" x14ac:dyDescent="0.3">
      <c r="B70" s="164"/>
      <c r="C70" s="146"/>
      <c r="D70" s="146"/>
      <c r="E70" s="1342"/>
      <c r="F70" s="1342"/>
      <c r="G70" s="145"/>
      <c r="H70" s="166"/>
      <c r="I70" s="495"/>
      <c r="J70" s="110"/>
      <c r="K70" s="110"/>
      <c r="L70" s="110"/>
      <c r="M70" s="110"/>
      <c r="N70" s="110"/>
      <c r="O70" s="495"/>
      <c r="P70" s="495"/>
      <c r="Q70" s="404"/>
      <c r="Z70"/>
      <c r="AA70"/>
      <c r="AB70"/>
      <c r="AC70"/>
    </row>
    <row r="71" spans="2:29" ht="15.75" thickBot="1" x14ac:dyDescent="0.3">
      <c r="B71" s="164"/>
      <c r="C71"/>
      <c r="D71" s="495"/>
      <c r="E71" s="1348" t="s">
        <v>287</v>
      </c>
      <c r="F71" s="1343">
        <f>ROUND((E69+F69),0)</f>
        <v>0</v>
      </c>
      <c r="P71" s="1076"/>
      <c r="Q71" s="404"/>
      <c r="Z71"/>
      <c r="AA71"/>
      <c r="AB71"/>
      <c r="AC71"/>
    </row>
    <row r="72" spans="2:29" ht="7.5" customHeight="1" x14ac:dyDescent="0.25">
      <c r="B72" s="164"/>
      <c r="C72"/>
      <c r="D72"/>
      <c r="E72" s="735"/>
      <c r="F72" s="147"/>
      <c r="O72"/>
      <c r="P72" s="495"/>
      <c r="Q72" s="404"/>
      <c r="T72"/>
      <c r="U72"/>
      <c r="V72"/>
      <c r="W72"/>
      <c r="X72"/>
      <c r="Y72"/>
      <c r="Z72"/>
      <c r="AA72"/>
      <c r="AB72"/>
      <c r="AC72"/>
    </row>
    <row r="73" spans="2:29" ht="15.75" thickBot="1" x14ac:dyDescent="0.3">
      <c r="B73" s="164"/>
      <c r="C73" s="1754" t="s">
        <v>1164</v>
      </c>
      <c r="D73"/>
      <c r="E73" s="735"/>
      <c r="F73" s="147"/>
      <c r="G73" s="1755"/>
      <c r="H73" s="1755"/>
      <c r="I73" s="1755"/>
      <c r="J73" s="1755"/>
      <c r="K73" s="1755"/>
      <c r="L73" s="110"/>
      <c r="M73" s="125"/>
      <c r="N73" s="17"/>
      <c r="O73"/>
      <c r="P73" s="495"/>
      <c r="Q73" s="404"/>
      <c r="T73"/>
      <c r="U73"/>
      <c r="V73"/>
      <c r="W73"/>
      <c r="X73"/>
      <c r="Y73"/>
      <c r="Z73"/>
      <c r="AA73"/>
      <c r="AB73"/>
      <c r="AC73"/>
    </row>
    <row r="74" spans="2:29" x14ac:dyDescent="0.25">
      <c r="B74" s="164"/>
      <c r="C74" s="1756" t="s">
        <v>948</v>
      </c>
      <c r="D74" s="1756"/>
      <c r="E74" s="1757"/>
      <c r="F74" s="1794"/>
      <c r="G74" s="1755"/>
      <c r="H74" s="1755"/>
      <c r="I74" s="1755"/>
      <c r="J74" s="1755"/>
      <c r="K74" s="1755"/>
      <c r="L74" s="110"/>
      <c r="M74" s="125"/>
      <c r="N74" s="17"/>
      <c r="O74"/>
      <c r="P74" s="495"/>
      <c r="Q74" s="404"/>
      <c r="T74"/>
      <c r="U74"/>
      <c r="V74"/>
      <c r="W74"/>
      <c r="X74"/>
      <c r="Y74"/>
      <c r="Z74"/>
      <c r="AA74"/>
      <c r="AB74"/>
      <c r="AC74"/>
    </row>
    <row r="75" spans="2:29" ht="15.75" thickBot="1" x14ac:dyDescent="0.3">
      <c r="B75" s="164"/>
      <c r="C75" s="1758" t="s">
        <v>950</v>
      </c>
      <c r="D75" s="1758"/>
      <c r="E75" s="1759"/>
      <c r="F75" s="1760">
        <f>'6C'!K118+'6C'!L118+'6C'!J11</f>
        <v>0</v>
      </c>
      <c r="G75" s="1755"/>
      <c r="H75" s="1755"/>
      <c r="I75" s="1755"/>
      <c r="J75" s="1755"/>
      <c r="K75" s="1755"/>
      <c r="L75" s="110"/>
      <c r="M75" s="125"/>
      <c r="N75" s="17"/>
      <c r="O75"/>
      <c r="P75" s="495"/>
      <c r="Q75" s="404"/>
      <c r="T75"/>
      <c r="U75"/>
      <c r="V75"/>
      <c r="W75"/>
      <c r="X75"/>
      <c r="Y75"/>
      <c r="Z75"/>
      <c r="AA75"/>
      <c r="AB75"/>
      <c r="AC75"/>
    </row>
    <row r="76" spans="2:29" ht="16.5" thickTop="1" thickBot="1" x14ac:dyDescent="0.3">
      <c r="B76" s="164"/>
      <c r="C76" t="s">
        <v>949</v>
      </c>
      <c r="D76"/>
      <c r="E76" s="735"/>
      <c r="F76" s="1761">
        <f>IFERROR(F74/F75,0)</f>
        <v>0</v>
      </c>
      <c r="G76" s="1755"/>
      <c r="H76" s="1755"/>
      <c r="I76" s="1755"/>
      <c r="J76" s="1755"/>
      <c r="K76" s="1755"/>
      <c r="L76" s="110"/>
      <c r="M76" s="125"/>
      <c r="N76" s="17"/>
      <c r="O76"/>
      <c r="P76" s="495"/>
      <c r="Q76" s="404"/>
      <c r="T76"/>
      <c r="U76"/>
      <c r="V76"/>
      <c r="W76"/>
      <c r="X76"/>
      <c r="Y76"/>
      <c r="Z76"/>
      <c r="AA76"/>
      <c r="AB76"/>
      <c r="AC76"/>
    </row>
    <row r="77" spans="2:29" ht="7.5" customHeight="1" x14ac:dyDescent="0.25">
      <c r="B77" s="164"/>
      <c r="C77" s="110"/>
      <c r="D77" s="110"/>
      <c r="E77" s="281"/>
      <c r="F77" s="405"/>
      <c r="G77" s="281"/>
      <c r="H77" s="110"/>
      <c r="I77" s="110"/>
      <c r="J77" s="110"/>
      <c r="K77" s="110"/>
      <c r="L77" s="110"/>
      <c r="M77" s="110"/>
      <c r="N77" s="110"/>
      <c r="O77" s="110"/>
      <c r="P77" s="110"/>
      <c r="Q77" s="149"/>
      <c r="T77"/>
      <c r="U77"/>
      <c r="V77"/>
      <c r="W77"/>
      <c r="X77"/>
      <c r="Y77"/>
      <c r="Z77"/>
      <c r="AA77"/>
      <c r="AB77"/>
      <c r="AC77"/>
    </row>
    <row r="78" spans="2:29" ht="15.75" thickBot="1" x14ac:dyDescent="0.3">
      <c r="B78" s="164"/>
      <c r="C78" s="2038" t="s">
        <v>288</v>
      </c>
      <c r="D78" s="2038"/>
      <c r="E78" s="2038"/>
      <c r="F78" s="2038"/>
      <c r="G78" s="2038"/>
      <c r="H78" s="2038"/>
      <c r="I78" s="2038"/>
      <c r="J78" s="2038"/>
      <c r="K78" s="2038"/>
      <c r="L78" s="2038"/>
      <c r="M78" s="2038"/>
      <c r="N78" s="2038"/>
      <c r="O78" s="2038"/>
      <c r="P78" s="2038"/>
      <c r="Q78" s="149"/>
      <c r="T78"/>
      <c r="U78"/>
      <c r="V78"/>
      <c r="W78"/>
      <c r="X78"/>
      <c r="Y78"/>
      <c r="Z78"/>
      <c r="AA78"/>
      <c r="AB78"/>
      <c r="AC78"/>
    </row>
    <row r="79" spans="2:29" ht="27" thickBot="1" x14ac:dyDescent="0.3">
      <c r="B79" s="164"/>
      <c r="C79" s="733" t="s">
        <v>572</v>
      </c>
      <c r="D79" s="510" t="s">
        <v>575</v>
      </c>
      <c r="E79" s="1404" t="s">
        <v>275</v>
      </c>
      <c r="F79" s="1404" t="s">
        <v>276</v>
      </c>
      <c r="G79" s="1404" t="s">
        <v>282</v>
      </c>
      <c r="H79" s="399" t="s">
        <v>283</v>
      </c>
      <c r="I79" s="399" t="s">
        <v>284</v>
      </c>
      <c r="J79" s="1404" t="s">
        <v>489</v>
      </c>
      <c r="K79" s="510" t="s">
        <v>616</v>
      </c>
      <c r="L79" s="510" t="s">
        <v>615</v>
      </c>
      <c r="M79" s="398" t="s">
        <v>277</v>
      </c>
      <c r="N79" s="398" t="s">
        <v>285</v>
      </c>
      <c r="O79" s="399" t="s">
        <v>278</v>
      </c>
      <c r="P79" s="1405" t="s">
        <v>454</v>
      </c>
      <c r="Q79" s="149"/>
      <c r="T79"/>
      <c r="U79"/>
      <c r="V79"/>
      <c r="W79"/>
      <c r="X79"/>
      <c r="Y79"/>
      <c r="Z79"/>
      <c r="AA79"/>
      <c r="AB79"/>
      <c r="AC79"/>
    </row>
    <row r="80" spans="2:29" x14ac:dyDescent="0.25">
      <c r="B80" s="1571" t="s">
        <v>997</v>
      </c>
      <c r="C80" s="517"/>
      <c r="D80" s="1069" t="s">
        <v>560</v>
      </c>
      <c r="E80" s="1349"/>
      <c r="F80" s="1335"/>
      <c r="G80" s="518" t="s">
        <v>490</v>
      </c>
      <c r="H80" s="525"/>
      <c r="I80" s="519"/>
      <c r="J80" s="924" t="s">
        <v>479</v>
      </c>
      <c r="K80" s="929"/>
      <c r="L80" s="931" t="s">
        <v>479</v>
      </c>
      <c r="M80" s="526"/>
      <c r="N80" s="525"/>
      <c r="O80" s="525"/>
      <c r="P80" s="527"/>
      <c r="Q80" s="149"/>
      <c r="T80"/>
      <c r="U80"/>
      <c r="V80"/>
      <c r="W80"/>
      <c r="X80"/>
      <c r="Y80"/>
      <c r="Z80"/>
      <c r="AA80"/>
      <c r="AB80"/>
      <c r="AC80"/>
    </row>
    <row r="81" spans="2:29" hidden="1" x14ac:dyDescent="0.25">
      <c r="B81" s="1572"/>
      <c r="C81" s="520"/>
      <c r="D81" s="530"/>
      <c r="E81" s="1345"/>
      <c r="F81" s="1339"/>
      <c r="G81" s="521"/>
      <c r="H81" s="1403"/>
      <c r="I81" s="522"/>
      <c r="J81" s="925"/>
      <c r="K81" s="927"/>
      <c r="L81" s="523"/>
      <c r="M81" s="807"/>
      <c r="N81" s="1403"/>
      <c r="O81" s="1403"/>
      <c r="P81" s="524"/>
      <c r="Q81" s="149"/>
      <c r="T81"/>
      <c r="U81"/>
      <c r="V81"/>
      <c r="W81"/>
      <c r="X81"/>
      <c r="Y81"/>
      <c r="Z81"/>
      <c r="AA81"/>
      <c r="AB81"/>
      <c r="AC81"/>
    </row>
    <row r="82" spans="2:29" hidden="1" x14ac:dyDescent="0.25">
      <c r="B82" s="1572"/>
      <c r="C82" s="520"/>
      <c r="D82" s="530"/>
      <c r="E82" s="1345"/>
      <c r="F82" s="1339"/>
      <c r="G82" s="521"/>
      <c r="H82" s="1403"/>
      <c r="I82" s="522"/>
      <c r="J82" s="925"/>
      <c r="K82" s="927"/>
      <c r="L82" s="523"/>
      <c r="M82" s="807"/>
      <c r="N82" s="1403"/>
      <c r="O82" s="1403"/>
      <c r="P82" s="524"/>
      <c r="Q82" s="149"/>
      <c r="T82"/>
      <c r="U82"/>
      <c r="V82"/>
      <c r="W82"/>
      <c r="X82"/>
      <c r="Y82"/>
      <c r="Z82"/>
      <c r="AA82"/>
      <c r="AB82"/>
      <c r="AC82"/>
    </row>
    <row r="83" spans="2:29" hidden="1" x14ac:dyDescent="0.25">
      <c r="B83" s="1572"/>
      <c r="C83" s="520"/>
      <c r="D83" s="530"/>
      <c r="E83" s="1345"/>
      <c r="F83" s="1339"/>
      <c r="G83" s="521"/>
      <c r="H83" s="1403"/>
      <c r="I83" s="522"/>
      <c r="J83" s="925"/>
      <c r="K83" s="927"/>
      <c r="L83" s="523"/>
      <c r="M83" s="807"/>
      <c r="N83" s="1403"/>
      <c r="O83" s="1403"/>
      <c r="P83" s="524"/>
      <c r="Q83" s="149"/>
      <c r="T83"/>
      <c r="U83"/>
      <c r="V83"/>
      <c r="W83"/>
      <c r="X83"/>
      <c r="Y83"/>
      <c r="Z83"/>
      <c r="AA83"/>
      <c r="AB83"/>
      <c r="AC83"/>
    </row>
    <row r="84" spans="2:29" hidden="1" x14ac:dyDescent="0.25">
      <c r="B84" s="1572"/>
      <c r="C84" s="520"/>
      <c r="D84" s="530"/>
      <c r="E84" s="1345"/>
      <c r="F84" s="1339"/>
      <c r="G84" s="521"/>
      <c r="H84" s="1403"/>
      <c r="I84" s="522"/>
      <c r="J84" s="925"/>
      <c r="K84" s="927"/>
      <c r="L84" s="523"/>
      <c r="M84" s="807"/>
      <c r="N84" s="1403"/>
      <c r="O84" s="1403"/>
      <c r="P84" s="524"/>
      <c r="Q84" s="149"/>
      <c r="T84"/>
      <c r="U84"/>
      <c r="V84"/>
      <c r="W84"/>
      <c r="X84"/>
      <c r="Y84"/>
      <c r="Z84"/>
      <c r="AA84"/>
      <c r="AB84"/>
      <c r="AC84"/>
    </row>
    <row r="85" spans="2:29" hidden="1" x14ac:dyDescent="0.25">
      <c r="B85" s="1572"/>
      <c r="C85" s="520"/>
      <c r="D85" s="530"/>
      <c r="E85" s="1345"/>
      <c r="F85" s="1339"/>
      <c r="G85" s="521"/>
      <c r="H85" s="1403"/>
      <c r="I85" s="522"/>
      <c r="J85" s="925"/>
      <c r="K85" s="927"/>
      <c r="L85" s="523"/>
      <c r="M85" s="807"/>
      <c r="N85" s="1403"/>
      <c r="O85" s="1403"/>
      <c r="P85" s="524"/>
      <c r="Q85" s="149"/>
      <c r="T85"/>
      <c r="U85"/>
      <c r="V85"/>
      <c r="W85"/>
      <c r="X85"/>
      <c r="Y85"/>
      <c r="Z85"/>
      <c r="AA85"/>
      <c r="AB85"/>
      <c r="AC85"/>
    </row>
    <row r="86" spans="2:29" hidden="1" x14ac:dyDescent="0.25">
      <c r="B86" s="1572"/>
      <c r="C86" s="520"/>
      <c r="D86" s="530"/>
      <c r="E86" s="1345"/>
      <c r="F86" s="1339"/>
      <c r="G86" s="521"/>
      <c r="H86" s="1403"/>
      <c r="I86" s="522"/>
      <c r="J86" s="925"/>
      <c r="K86" s="927"/>
      <c r="L86" s="523"/>
      <c r="M86" s="807"/>
      <c r="N86" s="1403"/>
      <c r="O86" s="1403"/>
      <c r="P86" s="524"/>
      <c r="Q86" s="149"/>
      <c r="T86"/>
      <c r="U86"/>
      <c r="V86"/>
      <c r="W86"/>
      <c r="X86"/>
      <c r="Y86"/>
      <c r="Z86"/>
      <c r="AA86"/>
      <c r="AB86"/>
      <c r="AC86"/>
    </row>
    <row r="87" spans="2:29" hidden="1" x14ac:dyDescent="0.25">
      <c r="B87" s="1572"/>
      <c r="C87" s="520"/>
      <c r="D87" s="530"/>
      <c r="E87" s="1345"/>
      <c r="F87" s="1339"/>
      <c r="G87" s="521"/>
      <c r="H87" s="1403"/>
      <c r="I87" s="522"/>
      <c r="J87" s="925"/>
      <c r="K87" s="927"/>
      <c r="L87" s="523"/>
      <c r="M87" s="807"/>
      <c r="N87" s="1403"/>
      <c r="O87" s="1403"/>
      <c r="P87" s="524"/>
      <c r="Q87" s="149"/>
      <c r="T87"/>
      <c r="U87"/>
      <c r="V87"/>
      <c r="W87"/>
      <c r="X87"/>
      <c r="Y87"/>
      <c r="Z87"/>
      <c r="AA87"/>
      <c r="AB87"/>
      <c r="AC87"/>
    </row>
    <row r="88" spans="2:29" hidden="1" x14ac:dyDescent="0.25">
      <c r="B88" s="1572"/>
      <c r="C88" s="520"/>
      <c r="D88" s="530"/>
      <c r="E88" s="1345"/>
      <c r="F88" s="1339"/>
      <c r="G88" s="521"/>
      <c r="H88" s="1403"/>
      <c r="I88" s="522"/>
      <c r="J88" s="925"/>
      <c r="K88" s="927"/>
      <c r="L88" s="523"/>
      <c r="M88" s="807"/>
      <c r="N88" s="1403"/>
      <c r="O88" s="1403"/>
      <c r="P88" s="524"/>
      <c r="Q88" s="149"/>
      <c r="T88"/>
      <c r="U88"/>
      <c r="V88"/>
      <c r="W88"/>
      <c r="X88"/>
      <c r="Y88"/>
      <c r="Z88"/>
      <c r="AA88"/>
      <c r="AB88"/>
      <c r="AC88"/>
    </row>
    <row r="89" spans="2:29" x14ac:dyDescent="0.25">
      <c r="B89" s="1573" t="s">
        <v>996</v>
      </c>
      <c r="C89" s="520"/>
      <c r="D89" s="530"/>
      <c r="E89" s="1345"/>
      <c r="F89" s="1339"/>
      <c r="G89" s="521"/>
      <c r="H89" s="528"/>
      <c r="I89" s="522"/>
      <c r="J89" s="925"/>
      <c r="K89" s="930"/>
      <c r="L89" s="932"/>
      <c r="M89" s="529"/>
      <c r="N89" s="528"/>
      <c r="O89" s="528"/>
      <c r="P89" s="530"/>
      <c r="Q89" s="149"/>
      <c r="T89"/>
      <c r="U89"/>
      <c r="V89"/>
      <c r="W89"/>
      <c r="X89"/>
      <c r="Y89"/>
      <c r="Z89"/>
      <c r="AA89"/>
      <c r="AB89"/>
      <c r="AC89"/>
    </row>
    <row r="90" spans="2:29" ht="7.5" customHeight="1" thickBot="1" x14ac:dyDescent="0.3">
      <c r="B90" s="164"/>
      <c r="C90" s="853"/>
      <c r="D90" s="854"/>
      <c r="E90" s="1346"/>
      <c r="F90" s="1341"/>
      <c r="G90" s="855"/>
      <c r="H90" s="838"/>
      <c r="I90" s="856"/>
      <c r="J90" s="926"/>
      <c r="K90" s="928"/>
      <c r="L90" s="933"/>
      <c r="M90" s="859"/>
      <c r="N90" s="838"/>
      <c r="O90" s="838"/>
      <c r="P90" s="860"/>
      <c r="Q90" s="149"/>
      <c r="T90"/>
      <c r="U90"/>
      <c r="V90"/>
      <c r="W90"/>
      <c r="X90"/>
      <c r="Y90"/>
      <c r="Z90"/>
      <c r="AA90"/>
      <c r="AB90"/>
      <c r="AC90"/>
    </row>
    <row r="91" spans="2:29" ht="15.75" thickBot="1" x14ac:dyDescent="0.3">
      <c r="B91" s="164"/>
      <c r="C91"/>
      <c r="D91" s="494" t="s">
        <v>286</v>
      </c>
      <c r="E91" s="1350">
        <f>SUM(E80:E90)</f>
        <v>0</v>
      </c>
      <c r="F91" s="1351">
        <f>SUM(F80:F90)</f>
        <v>0</v>
      </c>
      <c r="G91" s="145"/>
      <c r="H91" s="495"/>
      <c r="I91" s="110"/>
      <c r="J91" s="110"/>
      <c r="K91" s="110"/>
      <c r="L91" s="110"/>
      <c r="M91" s="110"/>
      <c r="N91" s="110"/>
      <c r="O91" s="110"/>
      <c r="P91" s="110"/>
      <c r="Q91" s="149"/>
      <c r="T91"/>
      <c r="U91"/>
      <c r="V91"/>
      <c r="W91"/>
      <c r="X91"/>
      <c r="Y91"/>
      <c r="Z91"/>
      <c r="AA91"/>
      <c r="AB91"/>
      <c r="AC91"/>
    </row>
    <row r="92" spans="2:29" ht="3.75" customHeight="1" thickBot="1" x14ac:dyDescent="0.3">
      <c r="B92" s="164"/>
      <c r="C92" s="495"/>
      <c r="D92" s="495"/>
      <c r="E92" s="1342"/>
      <c r="F92" s="1352"/>
      <c r="G92" s="145"/>
      <c r="H92" s="495"/>
      <c r="I92" s="110"/>
      <c r="J92" s="110"/>
      <c r="K92" s="110"/>
      <c r="L92" s="110"/>
      <c r="M92" s="110"/>
      <c r="N92" s="110"/>
      <c r="O92" s="110"/>
      <c r="P92" s="110"/>
      <c r="Q92" s="149"/>
      <c r="T92"/>
      <c r="U92"/>
      <c r="V92"/>
      <c r="W92"/>
      <c r="X92"/>
      <c r="Y92"/>
      <c r="Z92"/>
      <c r="AA92"/>
      <c r="AB92"/>
      <c r="AC92"/>
    </row>
    <row r="93" spans="2:29" ht="16.5" customHeight="1" thickBot="1" x14ac:dyDescent="0.3">
      <c r="B93" s="164"/>
      <c r="C93"/>
      <c r="D93" s="495"/>
      <c r="E93" s="1348" t="s">
        <v>289</v>
      </c>
      <c r="F93" s="1343">
        <f>ROUND((E91+F91),0)</f>
        <v>0</v>
      </c>
      <c r="P93" s="110"/>
      <c r="Q93" s="149"/>
      <c r="T93"/>
      <c r="U93"/>
      <c r="V93"/>
      <c r="W93"/>
      <c r="X93"/>
      <c r="Y93"/>
      <c r="Z93"/>
      <c r="AA93"/>
      <c r="AB93"/>
      <c r="AC93"/>
    </row>
    <row r="94" spans="2:29" ht="3.75" customHeight="1" thickBot="1" x14ac:dyDescent="0.3">
      <c r="B94" s="831"/>
      <c r="C94"/>
      <c r="D94"/>
      <c r="E94" s="1073"/>
      <c r="F94" s="1073"/>
      <c r="G94"/>
      <c r="H94"/>
      <c r="I94"/>
      <c r="J94"/>
      <c r="K94"/>
      <c r="L94"/>
      <c r="M94"/>
      <c r="N94"/>
      <c r="O94"/>
      <c r="P94"/>
      <c r="Q94" s="861"/>
      <c r="T94"/>
      <c r="U94"/>
      <c r="V94"/>
      <c r="W94"/>
      <c r="X94"/>
      <c r="Y94"/>
      <c r="Z94"/>
      <c r="AA94"/>
      <c r="AB94"/>
      <c r="AC94"/>
    </row>
    <row r="95" spans="2:29" ht="16.5" thickTop="1" thickBot="1" x14ac:dyDescent="0.3">
      <c r="B95" s="831"/>
      <c r="C95"/>
      <c r="D95"/>
      <c r="E95" s="1353" t="s">
        <v>576</v>
      </c>
      <c r="F95" s="1354">
        <f>F71+F93</f>
        <v>0</v>
      </c>
      <c r="P95"/>
      <c r="Q95" s="861"/>
      <c r="T95"/>
      <c r="U95"/>
      <c r="V95"/>
      <c r="W95"/>
      <c r="X95"/>
      <c r="Y95"/>
      <c r="Z95"/>
      <c r="AA95"/>
      <c r="AB95"/>
      <c r="AC95"/>
    </row>
    <row r="96" spans="2:29" ht="9" customHeight="1" thickTop="1" thickBot="1" x14ac:dyDescent="0.3">
      <c r="B96" s="406"/>
      <c r="C96" s="407"/>
      <c r="D96" s="407"/>
      <c r="E96" s="408"/>
      <c r="F96" s="409"/>
      <c r="G96" s="409"/>
      <c r="H96" s="410"/>
      <c r="I96" s="410"/>
      <c r="J96" s="154"/>
      <c r="K96" s="154"/>
      <c r="L96" s="154"/>
      <c r="M96" s="154"/>
      <c r="N96" s="154"/>
      <c r="O96" s="410"/>
      <c r="P96" s="410"/>
      <c r="Q96" s="411"/>
      <c r="T96"/>
      <c r="U96"/>
      <c r="V96"/>
      <c r="W96"/>
      <c r="X96"/>
      <c r="Y96"/>
      <c r="Z96"/>
      <c r="AA96"/>
      <c r="AB96"/>
      <c r="AC96"/>
    </row>
    <row r="97" spans="3:29" x14ac:dyDescent="0.25">
      <c r="T97"/>
      <c r="U97"/>
      <c r="V97"/>
      <c r="W97"/>
      <c r="X97"/>
      <c r="Y97"/>
      <c r="Z97"/>
      <c r="AA97"/>
      <c r="AB97"/>
      <c r="AC97"/>
    </row>
    <row r="98" spans="3:29" x14ac:dyDescent="0.25">
      <c r="T98"/>
      <c r="U98"/>
      <c r="V98"/>
      <c r="W98"/>
      <c r="X98"/>
      <c r="Y98"/>
      <c r="Z98"/>
      <c r="AA98"/>
      <c r="AB98"/>
      <c r="AC98"/>
    </row>
    <row r="99" spans="3:29" x14ac:dyDescent="0.25">
      <c r="T99"/>
      <c r="U99"/>
      <c r="V99"/>
      <c r="W99"/>
      <c r="X99"/>
      <c r="Y99"/>
      <c r="Z99"/>
      <c r="AA99"/>
      <c r="AB99"/>
      <c r="AC99"/>
    </row>
    <row r="100" spans="3:29" ht="15.75" hidden="1" thickBot="1" x14ac:dyDescent="0.3">
      <c r="C100" s="1522"/>
      <c r="D100" s="306" t="s">
        <v>985</v>
      </c>
      <c r="E100"/>
      <c r="F100" s="1645" t="s">
        <v>984</v>
      </c>
      <c r="G100"/>
      <c r="H100"/>
      <c r="I100"/>
      <c r="J100"/>
      <c r="T100"/>
      <c r="U100"/>
      <c r="V100"/>
      <c r="W100"/>
      <c r="X100"/>
      <c r="Y100"/>
      <c r="Z100"/>
      <c r="AA100"/>
      <c r="AB100"/>
      <c r="AC100"/>
    </row>
    <row r="101" spans="3:29" ht="15.75" hidden="1" thickBot="1" x14ac:dyDescent="0.3">
      <c r="C101" s="1522"/>
      <c r="D101" s="1762" t="s">
        <v>988</v>
      </c>
      <c r="E101" s="1763">
        <f>'6A'!K121</f>
        <v>0</v>
      </c>
      <c r="F101" s="1763">
        <f>ABS(E101-F71)</f>
        <v>0</v>
      </c>
      <c r="G101"/>
      <c r="H101" s="1764" t="s">
        <v>641</v>
      </c>
      <c r="I101" s="1765"/>
      <c r="J101" s="1766">
        <f>(COUNTIF(D53:D67,H101))+(COUNTIF(D80:D89,H101))</f>
        <v>0</v>
      </c>
    </row>
    <row r="102" spans="3:29" ht="15.75" hidden="1" thickBot="1" x14ac:dyDescent="0.3">
      <c r="C102" s="1522"/>
      <c r="D102" s="1767" t="s">
        <v>989</v>
      </c>
      <c r="E102" s="1768">
        <f>'6A'!Y121</f>
        <v>0</v>
      </c>
      <c r="F102" s="1768">
        <f>ABS(E102-F93)</f>
        <v>0</v>
      </c>
      <c r="G102"/>
      <c r="H102"/>
      <c r="I102"/>
      <c r="J102"/>
    </row>
    <row r="103" spans="3:29" ht="15.75" hidden="1" thickBot="1" x14ac:dyDescent="0.3">
      <c r="C103" s="1522"/>
      <c r="D103" s="1767" t="s">
        <v>990</v>
      </c>
      <c r="E103" s="1768">
        <f>'6A'!J121</f>
        <v>0</v>
      </c>
      <c r="F103" s="1768">
        <f>ABS(E103-F95)</f>
        <v>0</v>
      </c>
      <c r="G103"/>
      <c r="H103"/>
      <c r="I103"/>
      <c r="J103"/>
    </row>
  </sheetData>
  <sheetProtection algorithmName="SHA-512" hashValue="P5nbdbCcfiEhi82u7LAHqFe5e63Pk2oCP0gEB6w0c3JZS6lNFqB5cvgc3Qv/5VL0VFISI1eKBpwRHlULFIyviw==" saltValue="fscbfUlfNicQQ4ApjX+SQw==" spinCount="100000" sheet="1" formatCells="0" formatColumns="0" formatRows="0" insertRows="0"/>
  <mergeCells count="46">
    <mergeCell ref="C78:P78"/>
    <mergeCell ref="C51:C52"/>
    <mergeCell ref="D51:D52"/>
    <mergeCell ref="J51:J52"/>
    <mergeCell ref="K51:K52"/>
    <mergeCell ref="L51:L52"/>
    <mergeCell ref="M51:M52"/>
    <mergeCell ref="N51:N52"/>
    <mergeCell ref="P51:P52"/>
    <mergeCell ref="E51:E52"/>
    <mergeCell ref="O51:O52"/>
    <mergeCell ref="F51:F52"/>
    <mergeCell ref="G51:G52"/>
    <mergeCell ref="H51:H52"/>
    <mergeCell ref="I51:I52"/>
    <mergeCell ref="C50:P50"/>
    <mergeCell ref="C3:P3"/>
    <mergeCell ref="C5:M5"/>
    <mergeCell ref="J8:M8"/>
    <mergeCell ref="T11:X12"/>
    <mergeCell ref="H6:H7"/>
    <mergeCell ref="I6:I7"/>
    <mergeCell ref="J6:M7"/>
    <mergeCell ref="J22:M22"/>
    <mergeCell ref="J21:M21"/>
    <mergeCell ref="J20:M20"/>
    <mergeCell ref="G6:G7"/>
    <mergeCell ref="C27:M27"/>
    <mergeCell ref="C28:C29"/>
    <mergeCell ref="D28:D29"/>
    <mergeCell ref="E28:E29"/>
    <mergeCell ref="T5:X6"/>
    <mergeCell ref="T8:X9"/>
    <mergeCell ref="J45:M45"/>
    <mergeCell ref="F6:F7"/>
    <mergeCell ref="E6:E7"/>
    <mergeCell ref="C6:C7"/>
    <mergeCell ref="J28:M29"/>
    <mergeCell ref="J30:M30"/>
    <mergeCell ref="J43:M43"/>
    <mergeCell ref="J44:M44"/>
    <mergeCell ref="F28:F29"/>
    <mergeCell ref="G28:G29"/>
    <mergeCell ref="H28:H29"/>
    <mergeCell ref="I28:I29"/>
    <mergeCell ref="D6:D7"/>
  </mergeCells>
  <conditionalFormatting sqref="C73:P76">
    <cfRule type="expression" dxfId="50" priority="133">
      <formula>$J$101=0</formula>
    </cfRule>
  </conditionalFormatting>
  <conditionalFormatting sqref="D8 D30">
    <cfRule type="expression" dxfId="49" priority="21">
      <formula>AND($C$8&lt;&gt;"",$D$8="Select…")</formula>
    </cfRule>
    <cfRule type="expression" dxfId="48" priority="22">
      <formula>AND($C8&lt;&gt;"",D8="")</formula>
    </cfRule>
  </conditionalFormatting>
  <conditionalFormatting sqref="D53">
    <cfRule type="expression" dxfId="47" priority="10">
      <formula>AND($C$60&lt;&gt;"",$D$60="Select…")</formula>
    </cfRule>
  </conditionalFormatting>
  <conditionalFormatting sqref="D53:D67">
    <cfRule type="expression" dxfId="46" priority="8">
      <formula>AND($C53&lt;&gt;"",D53="")</formula>
    </cfRule>
  </conditionalFormatting>
  <conditionalFormatting sqref="D80">
    <cfRule type="expression" dxfId="45" priority="23">
      <formula>AND($C$80&lt;&gt;"",$D$80="Select…")</formula>
    </cfRule>
  </conditionalFormatting>
  <conditionalFormatting sqref="D80:D89">
    <cfRule type="expression" dxfId="44" priority="6">
      <formula>AND($C80&lt;&gt;"",D80="")</formula>
    </cfRule>
  </conditionalFormatting>
  <conditionalFormatting sqref="L53:P67">
    <cfRule type="expression" dxfId="43" priority="18">
      <formula>$K53="Non-Recoverable"</formula>
    </cfRule>
  </conditionalFormatting>
  <conditionalFormatting sqref="L80:P89">
    <cfRule type="expression" dxfId="42" priority="7">
      <formula>$K80="Non-Recoverable"</formula>
    </cfRule>
  </conditionalFormatting>
  <conditionalFormatting sqref="T5 G73:G76">
    <cfRule type="containsText" dxfId="41" priority="15" operator="containsText" text="warning">
      <formula>NOT(ISERROR(SEARCH("warning",G5)))</formula>
    </cfRule>
  </conditionalFormatting>
  <conditionalFormatting sqref="T8">
    <cfRule type="containsText" dxfId="40" priority="14" operator="containsText" text="warning">
      <formula>NOT(ISERROR(SEARCH("warning",T8)))</formula>
    </cfRule>
  </conditionalFormatting>
  <conditionalFormatting sqref="T11">
    <cfRule type="containsText" dxfId="39" priority="13" operator="containsText" text="warning">
      <formula>NOT(ISERROR(SEARCH("warning",T11)))</formula>
    </cfRule>
  </conditionalFormatting>
  <dataValidations count="11">
    <dataValidation type="list" allowBlank="1" showInputMessage="1" showErrorMessage="1" sqref="K80:K88" xr:uid="{00000000-0002-0000-1800-000000000000}">
      <formula1>INDIRECT(J53)</formula1>
    </dataValidation>
    <dataValidation type="list" allowBlank="1" showInputMessage="1" showErrorMessage="1" sqref="D80:D89" xr:uid="{00000000-0002-0000-1800-000001000000}">
      <formula1>NonRes_FundSource</formula1>
    </dataValidation>
    <dataValidation type="list" allowBlank="1" showInputMessage="1" showErrorMessage="1" sqref="D30:D44 D53:D67 D8:D21" xr:uid="{00000000-0002-0000-1800-000002000000}">
      <formula1>Fund_Source</formula1>
    </dataValidation>
    <dataValidation type="list" allowBlank="1" showInputMessage="1" showErrorMessage="1" sqref="G80:G89 G53:G67" xr:uid="{00000000-0002-0000-1800-000003000000}">
      <formula1>"Select...,Public,Private"</formula1>
    </dataValidation>
    <dataValidation type="list" allowBlank="1" showInputMessage="1" showErrorMessage="1" sqref="G68 G90" xr:uid="{00000000-0002-0000-1800-000004000000}">
      <formula1>"Public,Private"</formula1>
    </dataValidation>
    <dataValidation type="list" allowBlank="1" showInputMessage="1" showErrorMessage="1" sqref="J80:J90 J53:J68" xr:uid="{00000000-0002-0000-1800-000005000000}">
      <formula1>G_or_L</formula1>
    </dataValidation>
    <dataValidation type="list" allowBlank="1" showInputMessage="1" showErrorMessage="1" sqref="K68" xr:uid="{00000000-0002-0000-1800-000006000000}">
      <formula1>INDIRECT(J53)</formula1>
    </dataValidation>
    <dataValidation type="list" allowBlank="1" showInputMessage="1" showErrorMessage="1" sqref="K89" xr:uid="{00000000-0002-0000-1800-000007000000}">
      <formula1>INDIRECT(J53)</formula1>
    </dataValidation>
    <dataValidation type="list" allowBlank="1" showInputMessage="1" showErrorMessage="1" sqref="K90" xr:uid="{00000000-0002-0000-1800-000008000000}">
      <formula1>INDIRECT(J53)</formula1>
    </dataValidation>
    <dataValidation type="list" allowBlank="1" showInputMessage="1" showErrorMessage="1" sqref="L80:L90 L53:L68" xr:uid="{00000000-0002-0000-1800-000009000000}">
      <formula1>Debt_Type</formula1>
    </dataValidation>
    <dataValidation type="list" allowBlank="1" showInputMessage="1" showErrorMessage="1" sqref="K53:K67" xr:uid="{00000000-0002-0000-1800-00000A000000}">
      <formula1>INDIRECT(J53)</formula1>
    </dataValidation>
  </dataValidations>
  <pageMargins left="0.25" right="0.25" top="0.75" bottom="0.75" header="0.3" footer="0.3"/>
  <pageSetup paperSize="5" scale="83" orientation="landscape" r:id="rId1"/>
  <headerFooter>
    <oddFooter>&amp;LForm 7A
Financing Sources&amp;CCFA Forms</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
  <sheetViews>
    <sheetView showGridLines="0" zoomScaleNormal="100" workbookViewId="0">
      <selection activeCell="F46" sqref="F46"/>
    </sheetView>
  </sheetViews>
  <sheetFormatPr defaultRowHeight="15" x14ac:dyDescent="0.25"/>
  <sheetData/>
  <sheetProtection algorithmName="SHA-512" hashValue="V4qqYzMnmaXKXDq/YAZFDClh4AL16BFnjI2UOMDsTWzFGTfhE37ynq3Ih7gRBMvEi8rw5oqX7ARjMYu8rp4XUA==" saltValue="Ctd5VV13d7/LWrDfp4seEg==" spinCount="100000" sheet="1" objects="1" scenarios="1"/>
  <pageMargins left="0.25" right="0.25" top="0.75" bottom="0.75" header="0.3" footer="0.3"/>
  <pageSetup scale="97"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B1:AH84"/>
  <sheetViews>
    <sheetView showGridLines="0" zoomScale="90" zoomScaleNormal="90" zoomScaleSheetLayoutView="100" workbookViewId="0">
      <selection activeCell="Z59" sqref="Z59"/>
    </sheetView>
  </sheetViews>
  <sheetFormatPr defaultColWidth="9.140625" defaultRowHeight="15" x14ac:dyDescent="0.25"/>
  <cols>
    <col min="1" max="2" width="1.7109375" style="296" customWidth="1"/>
    <col min="3" max="3" width="14.28515625" style="296" customWidth="1"/>
    <col min="4" max="4" width="5.28515625" style="296" bestFit="1" customWidth="1"/>
    <col min="5" max="5" width="8.42578125" style="296" bestFit="1" customWidth="1"/>
    <col min="6" max="6" width="11.42578125" style="296" customWidth="1"/>
    <col min="7" max="7" width="10" style="296" bestFit="1" customWidth="1"/>
    <col min="8" max="8" width="11" style="296" customWidth="1"/>
    <col min="9" max="9" width="11.140625" style="296" customWidth="1"/>
    <col min="10" max="10" width="12.28515625" style="296" customWidth="1"/>
    <col min="11" max="11" width="11.140625" style="296" customWidth="1"/>
    <col min="12" max="12" width="12.140625" style="296" bestFit="1" customWidth="1"/>
    <col min="13" max="13" width="11.140625" style="296" customWidth="1"/>
    <col min="14" max="15" width="12.28515625" style="296" customWidth="1"/>
    <col min="16" max="16" width="11.7109375" style="296" bestFit="1" customWidth="1"/>
    <col min="17" max="18" width="12.5703125" style="296" bestFit="1" customWidth="1"/>
    <col min="19" max="19" width="1.7109375" style="296" customWidth="1"/>
    <col min="20" max="20" width="2.85546875" style="296" customWidth="1"/>
    <col min="21" max="21" width="1.42578125" style="296" customWidth="1"/>
    <col min="22" max="26" width="9.140625" style="296"/>
    <col min="27" max="28" width="1.42578125" style="296" customWidth="1"/>
    <col min="29" max="16384" width="9.140625" style="296"/>
  </cols>
  <sheetData>
    <row r="1" spans="2:34" ht="9" customHeight="1" thickBot="1" x14ac:dyDescent="0.3"/>
    <row r="2" spans="2:34" ht="9" customHeight="1" thickBot="1" x14ac:dyDescent="0.3">
      <c r="B2" s="148"/>
      <c r="C2" s="304"/>
      <c r="D2" s="304"/>
      <c r="E2" s="320"/>
      <c r="F2" s="320"/>
      <c r="G2" s="320"/>
      <c r="H2" s="304"/>
      <c r="I2" s="304"/>
      <c r="J2" s="304"/>
      <c r="K2" s="304"/>
      <c r="L2" s="304"/>
      <c r="M2" s="304"/>
      <c r="N2" s="304"/>
      <c r="O2" s="304"/>
      <c r="P2" s="304"/>
      <c r="Q2" s="304"/>
      <c r="R2" s="304"/>
      <c r="S2" s="305"/>
    </row>
    <row r="3" spans="2:34" ht="18.75" x14ac:dyDescent="0.25">
      <c r="B3" s="3"/>
      <c r="C3" s="1890" t="s">
        <v>485</v>
      </c>
      <c r="D3" s="1890"/>
      <c r="E3" s="1890"/>
      <c r="F3" s="1890"/>
      <c r="G3" s="1890"/>
      <c r="H3" s="1890"/>
      <c r="I3" s="1890"/>
      <c r="J3" s="1890"/>
      <c r="K3" s="1890"/>
      <c r="L3" s="1890"/>
      <c r="M3" s="1890"/>
      <c r="N3" s="1890"/>
      <c r="O3" s="1890"/>
      <c r="P3" s="1890"/>
      <c r="Q3" s="1890"/>
      <c r="R3" s="1890"/>
      <c r="S3" s="2"/>
      <c r="U3" s="1624"/>
      <c r="V3" s="1625" t="s">
        <v>995</v>
      </c>
      <c r="W3" s="1625"/>
      <c r="X3" s="1625"/>
      <c r="Y3" s="1625"/>
      <c r="Z3" s="1625"/>
      <c r="AA3" s="1744"/>
    </row>
    <row r="4" spans="2:34" ht="7.5" customHeight="1" thickBot="1" x14ac:dyDescent="0.3">
      <c r="B4" s="3"/>
      <c r="C4" s="1"/>
      <c r="D4" s="1"/>
      <c r="E4" s="113"/>
      <c r="F4" s="113"/>
      <c r="G4" s="113"/>
      <c r="H4" s="1"/>
      <c r="I4" s="1"/>
      <c r="J4" s="1"/>
      <c r="K4" s="1"/>
      <c r="L4" s="1"/>
      <c r="M4" s="1"/>
      <c r="N4" s="1"/>
      <c r="O4" s="1"/>
      <c r="P4" s="1"/>
      <c r="Q4" s="1"/>
      <c r="R4" s="1"/>
      <c r="S4" s="2"/>
      <c r="U4" s="1120"/>
      <c r="V4"/>
      <c r="W4"/>
      <c r="X4"/>
      <c r="Y4"/>
      <c r="Z4"/>
      <c r="AA4" s="1363"/>
    </row>
    <row r="5" spans="2:34" x14ac:dyDescent="0.25">
      <c r="B5" s="3"/>
      <c r="C5" s="2058" t="s">
        <v>290</v>
      </c>
      <c r="D5" s="2052" t="s">
        <v>531</v>
      </c>
      <c r="E5" s="2052" t="s">
        <v>593</v>
      </c>
      <c r="F5" s="2052" t="s">
        <v>822</v>
      </c>
      <c r="G5" s="2052" t="s">
        <v>475</v>
      </c>
      <c r="H5" s="2052" t="s">
        <v>291</v>
      </c>
      <c r="I5" s="2052" t="s">
        <v>635</v>
      </c>
      <c r="J5" s="2052" t="s">
        <v>292</v>
      </c>
      <c r="K5" s="2052" t="s">
        <v>293</v>
      </c>
      <c r="L5" s="2052" t="s">
        <v>294</v>
      </c>
      <c r="M5" s="2052" t="s">
        <v>852</v>
      </c>
      <c r="N5" s="2052" t="s">
        <v>1031</v>
      </c>
      <c r="O5" s="2052" t="s">
        <v>1032</v>
      </c>
      <c r="P5" s="2052" t="s">
        <v>295</v>
      </c>
      <c r="Q5" s="2052" t="s">
        <v>296</v>
      </c>
      <c r="R5" s="2061" t="s">
        <v>297</v>
      </c>
      <c r="S5" s="114"/>
      <c r="U5" s="1120"/>
      <c r="V5" s="1805" t="str">
        <f>IF(AND(L63&lt;&gt;0,L63&lt;&gt;G78),Messages!B71,"")</f>
        <v/>
      </c>
      <c r="W5" s="1805"/>
      <c r="X5" s="1805"/>
      <c r="Y5" s="1805"/>
      <c r="Z5" s="1805"/>
      <c r="AA5" s="1363"/>
      <c r="AC5"/>
      <c r="AD5"/>
      <c r="AE5"/>
      <c r="AF5"/>
      <c r="AG5"/>
      <c r="AH5"/>
    </row>
    <row r="6" spans="2:34" ht="15" customHeight="1" x14ac:dyDescent="0.25">
      <c r="B6" s="3"/>
      <c r="C6" s="2059"/>
      <c r="D6" s="2053"/>
      <c r="E6" s="2053"/>
      <c r="F6" s="2053"/>
      <c r="G6" s="2053"/>
      <c r="H6" s="2053"/>
      <c r="I6" s="2053"/>
      <c r="J6" s="2053"/>
      <c r="K6" s="2053"/>
      <c r="L6" s="2053"/>
      <c r="M6" s="2053"/>
      <c r="N6" s="2053"/>
      <c r="O6" s="2053"/>
      <c r="P6" s="2053"/>
      <c r="Q6" s="2053"/>
      <c r="R6" s="2062"/>
      <c r="S6" s="114"/>
      <c r="U6" s="1120"/>
      <c r="V6" s="1805"/>
      <c r="W6" s="1805"/>
      <c r="X6" s="1805"/>
      <c r="Y6" s="1805"/>
      <c r="Z6" s="1805"/>
      <c r="AA6" s="1363"/>
      <c r="AC6"/>
      <c r="AD6"/>
      <c r="AE6"/>
      <c r="AF6"/>
      <c r="AG6"/>
      <c r="AH6"/>
    </row>
    <row r="7" spans="2:34" x14ac:dyDescent="0.25">
      <c r="B7" s="3"/>
      <c r="C7" s="2059"/>
      <c r="D7" s="2053"/>
      <c r="E7" s="2053"/>
      <c r="F7" s="2053"/>
      <c r="G7" s="2053"/>
      <c r="H7" s="2053"/>
      <c r="I7" s="2053"/>
      <c r="J7" s="2053"/>
      <c r="K7" s="2053"/>
      <c r="L7" s="2053"/>
      <c r="M7" s="2053"/>
      <c r="N7" s="2053"/>
      <c r="O7" s="2053"/>
      <c r="P7" s="2053"/>
      <c r="Q7" s="2053"/>
      <c r="R7" s="2062"/>
      <c r="S7" s="114"/>
      <c r="U7" s="1120"/>
      <c r="V7"/>
      <c r="W7"/>
      <c r="X7"/>
      <c r="Y7"/>
      <c r="Z7"/>
      <c r="AA7" s="1363"/>
      <c r="AC7"/>
      <c r="AD7"/>
      <c r="AE7"/>
      <c r="AF7"/>
      <c r="AG7"/>
      <c r="AH7"/>
    </row>
    <row r="8" spans="2:34" x14ac:dyDescent="0.25">
      <c r="B8" s="3"/>
      <c r="C8" s="2059"/>
      <c r="D8" s="2053"/>
      <c r="E8" s="2053"/>
      <c r="F8" s="2053"/>
      <c r="G8" s="2053"/>
      <c r="H8" s="2053"/>
      <c r="I8" s="2053"/>
      <c r="J8" s="2053"/>
      <c r="K8" s="2053"/>
      <c r="L8" s="2053"/>
      <c r="M8" s="2053"/>
      <c r="N8" s="2053"/>
      <c r="O8" s="2053"/>
      <c r="P8" s="2053"/>
      <c r="Q8" s="2053"/>
      <c r="R8" s="2062"/>
      <c r="S8" s="114"/>
      <c r="U8" s="1120"/>
      <c r="V8" s="1805" t="str">
        <f>IF(AND(L65&lt;&gt;0,L65&lt;&gt;G80),Messages!B72,"")</f>
        <v/>
      </c>
      <c r="W8" s="1805"/>
      <c r="X8" s="1805"/>
      <c r="Y8" s="1805"/>
      <c r="Z8" s="1805"/>
      <c r="AA8" s="1363"/>
      <c r="AC8"/>
      <c r="AD8"/>
      <c r="AE8"/>
      <c r="AF8"/>
      <c r="AG8"/>
      <c r="AH8"/>
    </row>
    <row r="9" spans="2:34" ht="15.75" customHeight="1" thickBot="1" x14ac:dyDescent="0.3">
      <c r="B9" s="3"/>
      <c r="C9" s="2060"/>
      <c r="D9" s="2054"/>
      <c r="E9" s="2054"/>
      <c r="F9" s="2054"/>
      <c r="G9" s="2054"/>
      <c r="H9" s="2054"/>
      <c r="I9" s="2054"/>
      <c r="J9" s="2054"/>
      <c r="K9" s="2054"/>
      <c r="L9" s="2054"/>
      <c r="M9" s="2054"/>
      <c r="N9" s="2054"/>
      <c r="O9" s="2054"/>
      <c r="P9" s="2054"/>
      <c r="Q9" s="2054"/>
      <c r="R9" s="2063"/>
      <c r="S9" s="114"/>
      <c r="U9" s="1120"/>
      <c r="V9" s="1805"/>
      <c r="W9" s="1805"/>
      <c r="X9" s="1805"/>
      <c r="Y9" s="1805"/>
      <c r="Z9" s="1805"/>
      <c r="AA9" s="1363"/>
      <c r="AC9"/>
      <c r="AD9"/>
      <c r="AE9"/>
      <c r="AF9"/>
      <c r="AG9"/>
      <c r="AH9"/>
    </row>
    <row r="10" spans="2:34" x14ac:dyDescent="0.25">
      <c r="B10" s="3"/>
      <c r="C10" s="747"/>
      <c r="D10" s="1388"/>
      <c r="E10" s="1388"/>
      <c r="F10" s="748"/>
      <c r="G10" s="1388"/>
      <c r="H10" s="1158"/>
      <c r="I10" s="1158"/>
      <c r="J10" s="1366">
        <f t="shared" ref="J10:J20" si="0">H10+I10</f>
        <v>0</v>
      </c>
      <c r="K10" s="1158"/>
      <c r="L10" s="1366">
        <f t="shared" ref="L10:L20" si="1">J10+K10</f>
        <v>0</v>
      </c>
      <c r="M10" s="1158"/>
      <c r="N10" s="1158"/>
      <c r="O10" s="1720" t="str">
        <f t="shared" ref="O10" si="2">IF(AND(L10&lt;&gt;0,N10&lt;&gt;0),((L10-N10)/N10),"")</f>
        <v/>
      </c>
      <c r="P10" s="1366">
        <f t="shared" ref="P10:P38" si="3">D10*H10*12</f>
        <v>0</v>
      </c>
      <c r="Q10" s="1366">
        <f t="shared" ref="Q10:Q38" si="4">D10*K10*12</f>
        <v>0</v>
      </c>
      <c r="R10" s="1367">
        <f>P10+Q10</f>
        <v>0</v>
      </c>
      <c r="S10" s="114"/>
      <c r="U10" s="1120"/>
      <c r="V10"/>
      <c r="W10"/>
      <c r="X10"/>
      <c r="Y10"/>
      <c r="Z10"/>
      <c r="AA10" s="1363"/>
      <c r="AC10"/>
      <c r="AD10"/>
      <c r="AE10"/>
      <c r="AF10"/>
      <c r="AG10"/>
      <c r="AH10"/>
    </row>
    <row r="11" spans="2:34" ht="15" customHeight="1" x14ac:dyDescent="0.25">
      <c r="B11" s="3"/>
      <c r="C11" s="749"/>
      <c r="D11" s="750"/>
      <c r="E11" s="1061"/>
      <c r="F11" s="750"/>
      <c r="G11" s="1061"/>
      <c r="H11" s="751"/>
      <c r="I11" s="751"/>
      <c r="J11" s="1368">
        <f t="shared" si="0"/>
        <v>0</v>
      </c>
      <c r="K11" s="751"/>
      <c r="L11" s="1368">
        <f t="shared" si="1"/>
        <v>0</v>
      </c>
      <c r="M11" s="751"/>
      <c r="N11" s="751"/>
      <c r="O11" s="1721" t="str">
        <f>IF(AND(L11&lt;&gt;0,N11&lt;&gt;0),((L11-N11)/N11),"")</f>
        <v/>
      </c>
      <c r="P11" s="1368">
        <f t="shared" si="3"/>
        <v>0</v>
      </c>
      <c r="Q11" s="1368">
        <f>D11*K11*12</f>
        <v>0</v>
      </c>
      <c r="R11" s="1369">
        <f t="shared" ref="R11:R20" si="5">P11+Q11</f>
        <v>0</v>
      </c>
      <c r="S11" s="114"/>
      <c r="U11" s="1120"/>
      <c r="V11" s="1805" t="str">
        <f>IF(AND(G83&lt;&gt;0,(H83&gt;=10)),Messages!B79,"")</f>
        <v/>
      </c>
      <c r="W11" s="1805"/>
      <c r="X11" s="1805"/>
      <c r="Y11" s="1805"/>
      <c r="Z11" s="1805"/>
      <c r="AA11" s="1363"/>
      <c r="AC11"/>
      <c r="AD11"/>
      <c r="AE11"/>
      <c r="AF11"/>
      <c r="AG11"/>
      <c r="AH11"/>
    </row>
    <row r="12" spans="2:34" ht="15" customHeight="1" x14ac:dyDescent="0.25">
      <c r="B12" s="3"/>
      <c r="C12" s="749"/>
      <c r="D12" s="750"/>
      <c r="E12" s="1061"/>
      <c r="F12" s="750"/>
      <c r="G12" s="1061"/>
      <c r="H12" s="751"/>
      <c r="I12" s="751"/>
      <c r="J12" s="1368">
        <f t="shared" si="0"/>
        <v>0</v>
      </c>
      <c r="K12" s="751"/>
      <c r="L12" s="1368">
        <f t="shared" si="1"/>
        <v>0</v>
      </c>
      <c r="M12" s="751"/>
      <c r="N12" s="751"/>
      <c r="O12" s="1721" t="str">
        <f t="shared" ref="O12:O38" si="6">IF(AND(L12&lt;&gt;0,N12&lt;&gt;0),((L12-N12)/N12),"")</f>
        <v/>
      </c>
      <c r="P12" s="1368">
        <f t="shared" si="3"/>
        <v>0</v>
      </c>
      <c r="Q12" s="1368">
        <f t="shared" si="4"/>
        <v>0</v>
      </c>
      <c r="R12" s="1369">
        <f t="shared" si="5"/>
        <v>0</v>
      </c>
      <c r="S12" s="2"/>
      <c r="U12" s="1120"/>
      <c r="V12" s="1805"/>
      <c r="W12" s="1805"/>
      <c r="X12" s="1805"/>
      <c r="Y12" s="1805"/>
      <c r="Z12" s="1805"/>
      <c r="AA12" s="1363"/>
      <c r="AB12"/>
      <c r="AC12"/>
      <c r="AD12"/>
      <c r="AE12"/>
      <c r="AF12"/>
      <c r="AG12"/>
      <c r="AH12"/>
    </row>
    <row r="13" spans="2:34" ht="15" customHeight="1" x14ac:dyDescent="0.25">
      <c r="B13" s="3"/>
      <c r="C13" s="749"/>
      <c r="D13" s="750"/>
      <c r="E13" s="1061"/>
      <c r="F13" s="750"/>
      <c r="G13" s="1061"/>
      <c r="H13" s="751"/>
      <c r="I13" s="751"/>
      <c r="J13" s="1368">
        <f t="shared" si="0"/>
        <v>0</v>
      </c>
      <c r="K13" s="751"/>
      <c r="L13" s="1368">
        <f t="shared" si="1"/>
        <v>0</v>
      </c>
      <c r="M13" s="751"/>
      <c r="N13" s="751"/>
      <c r="O13" s="1721" t="str">
        <f t="shared" si="6"/>
        <v/>
      </c>
      <c r="P13" s="1368">
        <f t="shared" si="3"/>
        <v>0</v>
      </c>
      <c r="Q13" s="1368">
        <f t="shared" si="4"/>
        <v>0</v>
      </c>
      <c r="R13" s="1369">
        <f t="shared" si="5"/>
        <v>0</v>
      </c>
      <c r="S13" s="2"/>
      <c r="U13" s="1120"/>
      <c r="V13" s="1805"/>
      <c r="W13" s="1805"/>
      <c r="X13" s="1805"/>
      <c r="Y13" s="1805"/>
      <c r="Z13" s="1805"/>
      <c r="AA13" s="1363"/>
      <c r="AB13"/>
      <c r="AC13"/>
      <c r="AD13"/>
      <c r="AE13"/>
      <c r="AF13"/>
      <c r="AG13"/>
      <c r="AH13"/>
    </row>
    <row r="14" spans="2:34" x14ac:dyDescent="0.25">
      <c r="B14" s="3"/>
      <c r="C14" s="749"/>
      <c r="D14" s="750"/>
      <c r="E14" s="1061"/>
      <c r="F14" s="750"/>
      <c r="G14" s="1061"/>
      <c r="H14" s="751"/>
      <c r="I14" s="751"/>
      <c r="J14" s="1368">
        <f t="shared" si="0"/>
        <v>0</v>
      </c>
      <c r="K14" s="751"/>
      <c r="L14" s="1368">
        <f t="shared" si="1"/>
        <v>0</v>
      </c>
      <c r="M14" s="751"/>
      <c r="N14" s="751"/>
      <c r="O14" s="1721" t="str">
        <f t="shared" si="6"/>
        <v/>
      </c>
      <c r="P14" s="1368">
        <f t="shared" si="3"/>
        <v>0</v>
      </c>
      <c r="Q14" s="1368">
        <f t="shared" si="4"/>
        <v>0</v>
      </c>
      <c r="R14" s="1369">
        <f t="shared" si="5"/>
        <v>0</v>
      </c>
      <c r="S14" s="2"/>
      <c r="U14" s="1120"/>
      <c r="V14"/>
      <c r="W14"/>
      <c r="X14"/>
      <c r="Y14"/>
      <c r="Z14"/>
      <c r="AA14" s="1363"/>
      <c r="AB14"/>
      <c r="AC14"/>
      <c r="AD14"/>
      <c r="AE14"/>
      <c r="AF14"/>
      <c r="AG14"/>
      <c r="AH14"/>
    </row>
    <row r="15" spans="2:34" x14ac:dyDescent="0.25">
      <c r="B15" s="3"/>
      <c r="C15" s="749"/>
      <c r="D15" s="750"/>
      <c r="E15" s="1061"/>
      <c r="F15" s="750"/>
      <c r="G15" s="1061"/>
      <c r="H15" s="751"/>
      <c r="I15" s="751"/>
      <c r="J15" s="1368">
        <f t="shared" si="0"/>
        <v>0</v>
      </c>
      <c r="K15" s="751"/>
      <c r="L15" s="1368">
        <f t="shared" si="1"/>
        <v>0</v>
      </c>
      <c r="M15" s="751"/>
      <c r="N15" s="751"/>
      <c r="O15" s="1721" t="str">
        <f t="shared" si="6"/>
        <v/>
      </c>
      <c r="P15" s="1368">
        <f t="shared" si="3"/>
        <v>0</v>
      </c>
      <c r="Q15" s="1368">
        <f t="shared" si="4"/>
        <v>0</v>
      </c>
      <c r="R15" s="1369">
        <f t="shared" si="5"/>
        <v>0</v>
      </c>
      <c r="S15" s="2"/>
      <c r="U15" s="1120"/>
      <c r="V15" s="1880" t="str">
        <f>IF(AND(L64&lt;&gt;0,L64&lt;&gt;G79),Messages!B73,"")</f>
        <v/>
      </c>
      <c r="W15" s="1880"/>
      <c r="X15" s="1880"/>
      <c r="Y15" s="1880"/>
      <c r="Z15" s="1880"/>
      <c r="AA15" s="1363"/>
      <c r="AB15"/>
      <c r="AC15"/>
      <c r="AD15"/>
      <c r="AE15"/>
      <c r="AF15"/>
      <c r="AG15"/>
      <c r="AH15"/>
    </row>
    <row r="16" spans="2:34" x14ac:dyDescent="0.25">
      <c r="B16" s="3"/>
      <c r="C16" s="749"/>
      <c r="D16" s="750"/>
      <c r="E16" s="1061"/>
      <c r="F16" s="750"/>
      <c r="G16" s="1061"/>
      <c r="H16" s="751"/>
      <c r="I16" s="751"/>
      <c r="J16" s="1368">
        <f t="shared" si="0"/>
        <v>0</v>
      </c>
      <c r="K16" s="751"/>
      <c r="L16" s="1368">
        <f t="shared" si="1"/>
        <v>0</v>
      </c>
      <c r="M16" s="751"/>
      <c r="N16" s="751"/>
      <c r="O16" s="1721" t="str">
        <f t="shared" si="6"/>
        <v/>
      </c>
      <c r="P16" s="1368">
        <f t="shared" si="3"/>
        <v>0</v>
      </c>
      <c r="Q16" s="1368">
        <f t="shared" si="4"/>
        <v>0</v>
      </c>
      <c r="R16" s="1369">
        <f t="shared" si="5"/>
        <v>0</v>
      </c>
      <c r="S16" s="2"/>
      <c r="U16" s="1120"/>
      <c r="V16" s="1880"/>
      <c r="W16" s="1880"/>
      <c r="X16" s="1880"/>
      <c r="Y16" s="1880"/>
      <c r="Z16" s="1880"/>
      <c r="AA16" s="1363"/>
      <c r="AB16"/>
      <c r="AC16"/>
      <c r="AD16"/>
      <c r="AE16"/>
      <c r="AF16"/>
      <c r="AG16"/>
      <c r="AH16"/>
    </row>
    <row r="17" spans="2:34" ht="15" customHeight="1" x14ac:dyDescent="0.25">
      <c r="B17" s="3"/>
      <c r="C17" s="749"/>
      <c r="D17" s="750"/>
      <c r="E17" s="1061"/>
      <c r="F17" s="750"/>
      <c r="G17" s="1061"/>
      <c r="H17" s="751"/>
      <c r="I17" s="751"/>
      <c r="J17" s="1368">
        <f t="shared" si="0"/>
        <v>0</v>
      </c>
      <c r="K17" s="751"/>
      <c r="L17" s="1368">
        <f t="shared" si="1"/>
        <v>0</v>
      </c>
      <c r="M17" s="751"/>
      <c r="N17" s="751"/>
      <c r="O17" s="1721" t="str">
        <f t="shared" si="6"/>
        <v/>
      </c>
      <c r="P17" s="1368">
        <f t="shared" si="3"/>
        <v>0</v>
      </c>
      <c r="Q17" s="1368">
        <f t="shared" si="4"/>
        <v>0</v>
      </c>
      <c r="R17" s="1369">
        <f t="shared" si="5"/>
        <v>0</v>
      </c>
      <c r="S17" s="2"/>
      <c r="U17" s="1120"/>
      <c r="V17"/>
      <c r="W17"/>
      <c r="X17"/>
      <c r="Y17"/>
      <c r="Z17"/>
      <c r="AA17" s="1363"/>
      <c r="AB17"/>
      <c r="AC17"/>
      <c r="AD17"/>
      <c r="AE17"/>
      <c r="AF17"/>
      <c r="AG17"/>
      <c r="AH17"/>
    </row>
    <row r="18" spans="2:34" ht="15" customHeight="1" x14ac:dyDescent="0.25">
      <c r="B18" s="3"/>
      <c r="C18" s="749"/>
      <c r="D18" s="750"/>
      <c r="E18" s="1061"/>
      <c r="F18" s="750"/>
      <c r="G18" s="1061"/>
      <c r="H18" s="751"/>
      <c r="I18" s="751"/>
      <c r="J18" s="1368">
        <f t="shared" si="0"/>
        <v>0</v>
      </c>
      <c r="K18" s="751"/>
      <c r="L18" s="1368">
        <f t="shared" si="1"/>
        <v>0</v>
      </c>
      <c r="M18" s="751"/>
      <c r="N18" s="751"/>
      <c r="O18" s="1721" t="str">
        <f t="shared" si="6"/>
        <v/>
      </c>
      <c r="P18" s="1368">
        <f t="shared" si="3"/>
        <v>0</v>
      </c>
      <c r="Q18" s="1368">
        <f t="shared" si="4"/>
        <v>0</v>
      </c>
      <c r="R18" s="1369">
        <f t="shared" si="5"/>
        <v>0</v>
      </c>
      <c r="S18" s="114"/>
      <c r="U18" s="1120"/>
      <c r="V18" s="1805" t="str">
        <f>IF(AND(L66&lt;&gt;0,L66&lt;&gt;G75),Messages!B75,"")</f>
        <v/>
      </c>
      <c r="W18" s="1805"/>
      <c r="X18" s="1805"/>
      <c r="Y18" s="1805"/>
      <c r="Z18" s="1805"/>
      <c r="AA18" s="1363"/>
      <c r="AB18"/>
      <c r="AC18"/>
      <c r="AD18"/>
      <c r="AE18"/>
      <c r="AF18"/>
      <c r="AG18"/>
      <c r="AH18"/>
    </row>
    <row r="19" spans="2:34" ht="15" customHeight="1" thickBot="1" x14ac:dyDescent="0.3">
      <c r="B19" s="3"/>
      <c r="C19" s="749"/>
      <c r="D19" s="750"/>
      <c r="E19" s="1061"/>
      <c r="F19" s="750"/>
      <c r="G19" s="1061"/>
      <c r="H19" s="751"/>
      <c r="I19" s="751"/>
      <c r="J19" s="1368">
        <f t="shared" si="0"/>
        <v>0</v>
      </c>
      <c r="K19" s="751"/>
      <c r="L19" s="1368">
        <f t="shared" si="1"/>
        <v>0</v>
      </c>
      <c r="M19" s="751"/>
      <c r="N19" s="751"/>
      <c r="O19" s="1721" t="str">
        <f t="shared" si="6"/>
        <v/>
      </c>
      <c r="P19" s="1368">
        <f t="shared" si="3"/>
        <v>0</v>
      </c>
      <c r="Q19" s="1368">
        <f t="shared" si="4"/>
        <v>0</v>
      </c>
      <c r="R19" s="1369">
        <f t="shared" si="5"/>
        <v>0</v>
      </c>
      <c r="S19" s="114"/>
      <c r="U19" s="1563"/>
      <c r="V19" s="1564"/>
      <c r="W19" s="1564"/>
      <c r="X19" s="1564"/>
      <c r="Y19" s="1564"/>
      <c r="Z19" s="1564"/>
      <c r="AA19" s="1627"/>
    </row>
    <row r="20" spans="2:34" ht="15" customHeight="1" x14ac:dyDescent="0.25">
      <c r="B20" s="3"/>
      <c r="C20" s="749"/>
      <c r="D20" s="750"/>
      <c r="E20" s="1061"/>
      <c r="F20" s="750"/>
      <c r="G20" s="1061"/>
      <c r="H20" s="751"/>
      <c r="I20" s="751"/>
      <c r="J20" s="1368">
        <f t="shared" si="0"/>
        <v>0</v>
      </c>
      <c r="K20" s="751"/>
      <c r="L20" s="1368">
        <f t="shared" si="1"/>
        <v>0</v>
      </c>
      <c r="M20" s="751"/>
      <c r="N20" s="751"/>
      <c r="O20" s="1721" t="str">
        <f t="shared" si="6"/>
        <v/>
      </c>
      <c r="P20" s="1368">
        <f t="shared" si="3"/>
        <v>0</v>
      </c>
      <c r="Q20" s="1368">
        <f t="shared" si="4"/>
        <v>0</v>
      </c>
      <c r="R20" s="1369">
        <f t="shared" si="5"/>
        <v>0</v>
      </c>
      <c r="S20" s="114"/>
      <c r="U20" s="1559"/>
      <c r="V20" s="1559"/>
      <c r="W20" s="1559"/>
      <c r="X20" s="1559"/>
      <c r="Y20" s="1559"/>
      <c r="Z20" s="1559"/>
      <c r="AA20" s="1559"/>
      <c r="AC20" s="1565"/>
      <c r="AD20" s="1565"/>
      <c r="AE20" s="1565"/>
      <c r="AF20" s="1565"/>
      <c r="AG20" s="1565"/>
    </row>
    <row r="21" spans="2:34" x14ac:dyDescent="0.25">
      <c r="B21" s="3"/>
      <c r="C21" s="749"/>
      <c r="D21" s="750"/>
      <c r="E21" s="1061"/>
      <c r="F21" s="750"/>
      <c r="G21" s="1061"/>
      <c r="H21" s="751"/>
      <c r="I21" s="751"/>
      <c r="J21" s="1368">
        <f t="shared" ref="J21:J36" si="7">H21+I21</f>
        <v>0</v>
      </c>
      <c r="K21" s="751"/>
      <c r="L21" s="1368">
        <f t="shared" ref="L21:L36" si="8">J21+K21</f>
        <v>0</v>
      </c>
      <c r="M21" s="751"/>
      <c r="N21" s="751"/>
      <c r="O21" s="1721" t="str">
        <f t="shared" si="6"/>
        <v/>
      </c>
      <c r="P21" s="1368">
        <f t="shared" si="3"/>
        <v>0</v>
      </c>
      <c r="Q21" s="1368">
        <f t="shared" si="4"/>
        <v>0</v>
      </c>
      <c r="R21" s="1369">
        <f t="shared" ref="R21:R36" si="9">P21+Q21</f>
        <v>0</v>
      </c>
      <c r="S21" s="114"/>
      <c r="V21"/>
      <c r="W21" s="1644"/>
      <c r="X21" s="1644"/>
      <c r="Y21" s="1644"/>
      <c r="Z21" s="1644"/>
    </row>
    <row r="22" spans="2:34" x14ac:dyDescent="0.25">
      <c r="B22" s="1571" t="s">
        <v>997</v>
      </c>
      <c r="C22" s="749"/>
      <c r="D22" s="750"/>
      <c r="E22" s="1061"/>
      <c r="F22" s="750"/>
      <c r="G22" s="1061"/>
      <c r="H22" s="751"/>
      <c r="I22" s="751"/>
      <c r="J22" s="1368">
        <f t="shared" si="7"/>
        <v>0</v>
      </c>
      <c r="K22" s="751"/>
      <c r="L22" s="1368">
        <f t="shared" si="8"/>
        <v>0</v>
      </c>
      <c r="M22" s="751"/>
      <c r="N22" s="751"/>
      <c r="O22" s="1721" t="str">
        <f t="shared" si="6"/>
        <v/>
      </c>
      <c r="P22" s="1368">
        <f t="shared" si="3"/>
        <v>0</v>
      </c>
      <c r="Q22" s="1368">
        <f t="shared" si="4"/>
        <v>0</v>
      </c>
      <c r="R22" s="1369">
        <f t="shared" si="9"/>
        <v>0</v>
      </c>
      <c r="S22" s="114"/>
      <c r="V22"/>
      <c r="W22"/>
      <c r="X22"/>
      <c r="Y22"/>
      <c r="Z22"/>
      <c r="AC22" s="1565"/>
      <c r="AD22" s="1565"/>
      <c r="AE22" s="1565"/>
    </row>
    <row r="23" spans="2:34" hidden="1" x14ac:dyDescent="0.25">
      <c r="B23" s="1575"/>
      <c r="C23" s="749"/>
      <c r="D23" s="750"/>
      <c r="E23" s="1061"/>
      <c r="F23" s="750"/>
      <c r="G23" s="1061"/>
      <c r="H23" s="751"/>
      <c r="I23" s="751"/>
      <c r="J23" s="1368">
        <f t="shared" si="7"/>
        <v>0</v>
      </c>
      <c r="K23" s="751"/>
      <c r="L23" s="1368">
        <f t="shared" si="8"/>
        <v>0</v>
      </c>
      <c r="M23" s="751"/>
      <c r="N23" s="751"/>
      <c r="O23" s="1721" t="str">
        <f t="shared" si="6"/>
        <v/>
      </c>
      <c r="P23" s="1368">
        <f t="shared" si="3"/>
        <v>0</v>
      </c>
      <c r="Q23" s="1368">
        <f t="shared" si="4"/>
        <v>0</v>
      </c>
      <c r="R23" s="1369">
        <f t="shared" si="9"/>
        <v>0</v>
      </c>
      <c r="S23" s="114"/>
    </row>
    <row r="24" spans="2:34" hidden="1" x14ac:dyDescent="0.25">
      <c r="B24" s="1575"/>
      <c r="C24" s="749"/>
      <c r="D24" s="750"/>
      <c r="E24" s="1061"/>
      <c r="F24" s="750"/>
      <c r="G24" s="1061"/>
      <c r="H24" s="751"/>
      <c r="I24" s="751"/>
      <c r="J24" s="1368">
        <f t="shared" si="7"/>
        <v>0</v>
      </c>
      <c r="K24" s="751"/>
      <c r="L24" s="1368">
        <f t="shared" si="8"/>
        <v>0</v>
      </c>
      <c r="M24" s="751"/>
      <c r="N24" s="751"/>
      <c r="O24" s="1721" t="str">
        <f t="shared" si="6"/>
        <v/>
      </c>
      <c r="P24" s="1368">
        <f t="shared" si="3"/>
        <v>0</v>
      </c>
      <c r="Q24" s="1368">
        <f t="shared" si="4"/>
        <v>0</v>
      </c>
      <c r="R24" s="1369">
        <f t="shared" si="9"/>
        <v>0</v>
      </c>
      <c r="S24" s="114"/>
    </row>
    <row r="25" spans="2:34" hidden="1" x14ac:dyDescent="0.25">
      <c r="B25" s="1575"/>
      <c r="C25" s="749"/>
      <c r="D25" s="750"/>
      <c r="E25" s="1061"/>
      <c r="F25" s="750"/>
      <c r="G25" s="1061"/>
      <c r="H25" s="751"/>
      <c r="I25" s="751"/>
      <c r="J25" s="1368">
        <f t="shared" si="7"/>
        <v>0</v>
      </c>
      <c r="K25" s="751"/>
      <c r="L25" s="1368">
        <f t="shared" si="8"/>
        <v>0</v>
      </c>
      <c r="M25" s="751"/>
      <c r="N25" s="751"/>
      <c r="O25" s="1721" t="str">
        <f t="shared" si="6"/>
        <v/>
      </c>
      <c r="P25" s="1368">
        <f t="shared" si="3"/>
        <v>0</v>
      </c>
      <c r="Q25" s="1368">
        <f t="shared" si="4"/>
        <v>0</v>
      </c>
      <c r="R25" s="1369">
        <f t="shared" si="9"/>
        <v>0</v>
      </c>
      <c r="S25" s="114"/>
    </row>
    <row r="26" spans="2:34" hidden="1" x14ac:dyDescent="0.25">
      <c r="B26" s="1575"/>
      <c r="C26" s="749"/>
      <c r="D26" s="750"/>
      <c r="E26" s="1061"/>
      <c r="F26" s="750"/>
      <c r="G26" s="1061"/>
      <c r="H26" s="751"/>
      <c r="I26" s="751"/>
      <c r="J26" s="1368">
        <f t="shared" si="7"/>
        <v>0</v>
      </c>
      <c r="K26" s="751"/>
      <c r="L26" s="1368">
        <f t="shared" si="8"/>
        <v>0</v>
      </c>
      <c r="M26" s="751"/>
      <c r="N26" s="751"/>
      <c r="O26" s="1721" t="str">
        <f t="shared" si="6"/>
        <v/>
      </c>
      <c r="P26" s="1368">
        <f t="shared" si="3"/>
        <v>0</v>
      </c>
      <c r="Q26" s="1368">
        <f t="shared" si="4"/>
        <v>0</v>
      </c>
      <c r="R26" s="1369">
        <f t="shared" si="9"/>
        <v>0</v>
      </c>
      <c r="S26" s="114"/>
    </row>
    <row r="27" spans="2:34" hidden="1" x14ac:dyDescent="0.25">
      <c r="B27" s="1575"/>
      <c r="C27" s="749"/>
      <c r="D27" s="750"/>
      <c r="E27" s="1061"/>
      <c r="F27" s="750"/>
      <c r="G27" s="1061"/>
      <c r="H27" s="751"/>
      <c r="I27" s="751"/>
      <c r="J27" s="1368">
        <f t="shared" si="7"/>
        <v>0</v>
      </c>
      <c r="K27" s="751"/>
      <c r="L27" s="1368">
        <f t="shared" si="8"/>
        <v>0</v>
      </c>
      <c r="M27" s="751"/>
      <c r="N27" s="751"/>
      <c r="O27" s="1721" t="str">
        <f t="shared" si="6"/>
        <v/>
      </c>
      <c r="P27" s="1368">
        <f t="shared" si="3"/>
        <v>0</v>
      </c>
      <c r="Q27" s="1368">
        <f t="shared" si="4"/>
        <v>0</v>
      </c>
      <c r="R27" s="1369">
        <f t="shared" si="9"/>
        <v>0</v>
      </c>
      <c r="S27" s="114"/>
    </row>
    <row r="28" spans="2:34" hidden="1" x14ac:dyDescent="0.25">
      <c r="B28" s="1575"/>
      <c r="C28" s="749"/>
      <c r="D28" s="750"/>
      <c r="E28" s="1061"/>
      <c r="F28" s="750"/>
      <c r="G28" s="1061"/>
      <c r="H28" s="751"/>
      <c r="I28" s="751"/>
      <c r="J28" s="1368">
        <f t="shared" si="7"/>
        <v>0</v>
      </c>
      <c r="K28" s="751"/>
      <c r="L28" s="1368">
        <f t="shared" si="8"/>
        <v>0</v>
      </c>
      <c r="M28" s="751"/>
      <c r="N28" s="751"/>
      <c r="O28" s="1721" t="str">
        <f t="shared" si="6"/>
        <v/>
      </c>
      <c r="P28" s="1368">
        <f t="shared" si="3"/>
        <v>0</v>
      </c>
      <c r="Q28" s="1368">
        <f t="shared" si="4"/>
        <v>0</v>
      </c>
      <c r="R28" s="1369">
        <f t="shared" si="9"/>
        <v>0</v>
      </c>
      <c r="S28" s="114"/>
    </row>
    <row r="29" spans="2:34" hidden="1" x14ac:dyDescent="0.25">
      <c r="B29" s="1575"/>
      <c r="C29" s="749"/>
      <c r="D29" s="750"/>
      <c r="E29" s="1061"/>
      <c r="F29" s="750"/>
      <c r="G29" s="1061"/>
      <c r="H29" s="751"/>
      <c r="I29" s="751"/>
      <c r="J29" s="1368">
        <f t="shared" si="7"/>
        <v>0</v>
      </c>
      <c r="K29" s="751"/>
      <c r="L29" s="1368">
        <f t="shared" si="8"/>
        <v>0</v>
      </c>
      <c r="M29" s="751"/>
      <c r="N29" s="751"/>
      <c r="O29" s="1721" t="str">
        <f t="shared" si="6"/>
        <v/>
      </c>
      <c r="P29" s="1368">
        <f t="shared" si="3"/>
        <v>0</v>
      </c>
      <c r="Q29" s="1368">
        <f t="shared" si="4"/>
        <v>0</v>
      </c>
      <c r="R29" s="1369">
        <f t="shared" si="9"/>
        <v>0</v>
      </c>
      <c r="S29" s="114"/>
    </row>
    <row r="30" spans="2:34" hidden="1" x14ac:dyDescent="0.25">
      <c r="B30" s="1575"/>
      <c r="C30" s="749"/>
      <c r="D30" s="750"/>
      <c r="E30" s="1061"/>
      <c r="F30" s="750"/>
      <c r="G30" s="1061"/>
      <c r="H30" s="751"/>
      <c r="I30" s="751"/>
      <c r="J30" s="1368">
        <f t="shared" si="7"/>
        <v>0</v>
      </c>
      <c r="K30" s="751"/>
      <c r="L30" s="1368">
        <f t="shared" si="8"/>
        <v>0</v>
      </c>
      <c r="M30" s="751"/>
      <c r="N30" s="751"/>
      <c r="O30" s="1721" t="str">
        <f t="shared" si="6"/>
        <v/>
      </c>
      <c r="P30" s="1368">
        <f t="shared" si="3"/>
        <v>0</v>
      </c>
      <c r="Q30" s="1368">
        <f t="shared" si="4"/>
        <v>0</v>
      </c>
      <c r="R30" s="1369">
        <f t="shared" si="9"/>
        <v>0</v>
      </c>
      <c r="S30" s="114"/>
    </row>
    <row r="31" spans="2:34" hidden="1" x14ac:dyDescent="0.25">
      <c r="B31" s="1575"/>
      <c r="C31" s="749"/>
      <c r="D31" s="750"/>
      <c r="E31" s="1061"/>
      <c r="F31" s="750"/>
      <c r="G31" s="1061"/>
      <c r="H31" s="751"/>
      <c r="I31" s="751"/>
      <c r="J31" s="1368">
        <f t="shared" si="7"/>
        <v>0</v>
      </c>
      <c r="K31" s="751"/>
      <c r="L31" s="1368">
        <f t="shared" si="8"/>
        <v>0</v>
      </c>
      <c r="M31" s="751"/>
      <c r="N31" s="751"/>
      <c r="O31" s="1721" t="str">
        <f t="shared" si="6"/>
        <v/>
      </c>
      <c r="P31" s="1368">
        <f t="shared" si="3"/>
        <v>0</v>
      </c>
      <c r="Q31" s="1368">
        <f t="shared" si="4"/>
        <v>0</v>
      </c>
      <c r="R31" s="1369">
        <f t="shared" si="9"/>
        <v>0</v>
      </c>
      <c r="S31" s="114"/>
    </row>
    <row r="32" spans="2:34" hidden="1" x14ac:dyDescent="0.25">
      <c r="B32" s="1575"/>
      <c r="C32" s="749"/>
      <c r="D32" s="750"/>
      <c r="E32" s="1061"/>
      <c r="F32" s="750"/>
      <c r="G32" s="1061"/>
      <c r="H32" s="751"/>
      <c r="I32" s="751"/>
      <c r="J32" s="1368">
        <f t="shared" si="7"/>
        <v>0</v>
      </c>
      <c r="K32" s="751"/>
      <c r="L32" s="1368">
        <f t="shared" si="8"/>
        <v>0</v>
      </c>
      <c r="M32" s="751"/>
      <c r="N32" s="751"/>
      <c r="O32" s="1721" t="str">
        <f t="shared" si="6"/>
        <v/>
      </c>
      <c r="P32" s="1368">
        <f t="shared" si="3"/>
        <v>0</v>
      </c>
      <c r="Q32" s="1368">
        <f t="shared" si="4"/>
        <v>0</v>
      </c>
      <c r="R32" s="1369">
        <f t="shared" si="9"/>
        <v>0</v>
      </c>
      <c r="S32" s="114"/>
    </row>
    <row r="33" spans="2:31" hidden="1" x14ac:dyDescent="0.25">
      <c r="B33" s="1575"/>
      <c r="C33" s="749"/>
      <c r="D33" s="750"/>
      <c r="E33" s="1061"/>
      <c r="F33" s="750"/>
      <c r="G33" s="1061"/>
      <c r="H33" s="751"/>
      <c r="I33" s="751"/>
      <c r="J33" s="1368">
        <f t="shared" si="7"/>
        <v>0</v>
      </c>
      <c r="K33" s="751"/>
      <c r="L33" s="1368">
        <f t="shared" si="8"/>
        <v>0</v>
      </c>
      <c r="M33" s="751"/>
      <c r="N33" s="751"/>
      <c r="O33" s="1721" t="str">
        <f t="shared" si="6"/>
        <v/>
      </c>
      <c r="P33" s="1368">
        <f t="shared" si="3"/>
        <v>0</v>
      </c>
      <c r="Q33" s="1368">
        <f t="shared" si="4"/>
        <v>0</v>
      </c>
      <c r="R33" s="1369">
        <f t="shared" si="9"/>
        <v>0</v>
      </c>
      <c r="S33" s="114"/>
    </row>
    <row r="34" spans="2:31" hidden="1" x14ac:dyDescent="0.25">
      <c r="B34" s="1575"/>
      <c r="C34" s="749"/>
      <c r="D34" s="750"/>
      <c r="E34" s="1061"/>
      <c r="F34" s="750"/>
      <c r="G34" s="1061"/>
      <c r="H34" s="751"/>
      <c r="I34" s="751"/>
      <c r="J34" s="1368">
        <f t="shared" si="7"/>
        <v>0</v>
      </c>
      <c r="K34" s="751"/>
      <c r="L34" s="1368">
        <f t="shared" si="8"/>
        <v>0</v>
      </c>
      <c r="M34" s="751"/>
      <c r="N34" s="751"/>
      <c r="O34" s="1721" t="str">
        <f t="shared" si="6"/>
        <v/>
      </c>
      <c r="P34" s="1368">
        <f t="shared" si="3"/>
        <v>0</v>
      </c>
      <c r="Q34" s="1368">
        <f t="shared" si="4"/>
        <v>0</v>
      </c>
      <c r="R34" s="1369">
        <f t="shared" si="9"/>
        <v>0</v>
      </c>
      <c r="S34" s="114"/>
    </row>
    <row r="35" spans="2:31" hidden="1" x14ac:dyDescent="0.25">
      <c r="B35" s="1575"/>
      <c r="C35" s="749"/>
      <c r="D35" s="750"/>
      <c r="E35" s="1061"/>
      <c r="F35" s="750"/>
      <c r="G35" s="1061"/>
      <c r="H35" s="751"/>
      <c r="I35" s="751"/>
      <c r="J35" s="1368">
        <f t="shared" si="7"/>
        <v>0</v>
      </c>
      <c r="K35" s="751"/>
      <c r="L35" s="1368">
        <f t="shared" si="8"/>
        <v>0</v>
      </c>
      <c r="M35" s="751"/>
      <c r="N35" s="751"/>
      <c r="O35" s="1721" t="str">
        <f t="shared" si="6"/>
        <v/>
      </c>
      <c r="P35" s="1368">
        <f t="shared" si="3"/>
        <v>0</v>
      </c>
      <c r="Q35" s="1368">
        <f t="shared" si="4"/>
        <v>0</v>
      </c>
      <c r="R35" s="1369">
        <f t="shared" si="9"/>
        <v>0</v>
      </c>
      <c r="S35" s="114"/>
    </row>
    <row r="36" spans="2:31" hidden="1" x14ac:dyDescent="0.25">
      <c r="B36" s="1575"/>
      <c r="C36" s="749"/>
      <c r="D36" s="750"/>
      <c r="E36" s="1061"/>
      <c r="F36" s="750"/>
      <c r="G36" s="1061"/>
      <c r="H36" s="751"/>
      <c r="I36" s="751"/>
      <c r="J36" s="1368">
        <f t="shared" si="7"/>
        <v>0</v>
      </c>
      <c r="K36" s="751"/>
      <c r="L36" s="1368">
        <f t="shared" si="8"/>
        <v>0</v>
      </c>
      <c r="M36" s="751"/>
      <c r="N36" s="751"/>
      <c r="O36" s="1721" t="str">
        <f t="shared" si="6"/>
        <v/>
      </c>
      <c r="P36" s="1368">
        <f t="shared" si="3"/>
        <v>0</v>
      </c>
      <c r="Q36" s="1368">
        <f t="shared" si="4"/>
        <v>0</v>
      </c>
      <c r="R36" s="1369">
        <f t="shared" si="9"/>
        <v>0</v>
      </c>
      <c r="S36" s="114"/>
    </row>
    <row r="37" spans="2:31" hidden="1" x14ac:dyDescent="0.25">
      <c r="B37" s="1575"/>
      <c r="C37" s="749"/>
      <c r="D37" s="750"/>
      <c r="E37" s="1061"/>
      <c r="F37" s="750"/>
      <c r="G37" s="1061"/>
      <c r="H37" s="751"/>
      <c r="I37" s="751"/>
      <c r="J37" s="1368">
        <f>H37+I37</f>
        <v>0</v>
      </c>
      <c r="K37" s="751"/>
      <c r="L37" s="1368">
        <f>J37+K37</f>
        <v>0</v>
      </c>
      <c r="M37" s="751"/>
      <c r="N37" s="751"/>
      <c r="O37" s="1721" t="str">
        <f t="shared" si="6"/>
        <v/>
      </c>
      <c r="P37" s="1368">
        <f t="shared" si="3"/>
        <v>0</v>
      </c>
      <c r="Q37" s="1368">
        <f t="shared" si="4"/>
        <v>0</v>
      </c>
      <c r="R37" s="1369">
        <f>P37+Q37</f>
        <v>0</v>
      </c>
      <c r="S37" s="114"/>
    </row>
    <row r="38" spans="2:31" x14ac:dyDescent="0.25">
      <c r="B38" s="1573" t="s">
        <v>996</v>
      </c>
      <c r="C38" s="752"/>
      <c r="D38" s="537"/>
      <c r="E38" s="1061"/>
      <c r="F38" s="537"/>
      <c r="G38" s="1061"/>
      <c r="H38" s="538"/>
      <c r="I38" s="538"/>
      <c r="J38" s="1370">
        <f>H38+I38</f>
        <v>0</v>
      </c>
      <c r="K38" s="538"/>
      <c r="L38" s="1370">
        <f>J38+K38</f>
        <v>0</v>
      </c>
      <c r="M38" s="538"/>
      <c r="N38" s="538"/>
      <c r="O38" s="1722" t="str">
        <f t="shared" si="6"/>
        <v/>
      </c>
      <c r="P38" s="1370">
        <f t="shared" si="3"/>
        <v>0</v>
      </c>
      <c r="Q38" s="1370">
        <f t="shared" si="4"/>
        <v>0</v>
      </c>
      <c r="R38" s="1371">
        <f>P38+Q38</f>
        <v>0</v>
      </c>
      <c r="S38" s="114"/>
    </row>
    <row r="39" spans="2:31" ht="3.75" customHeight="1" x14ac:dyDescent="0.25">
      <c r="B39" s="3"/>
      <c r="C39" s="1062"/>
      <c r="D39" s="1063">
        <f>SUM(D10:D38)</f>
        <v>0</v>
      </c>
      <c r="E39" s="1063"/>
      <c r="F39" s="1063"/>
      <c r="G39" s="1063"/>
      <c r="H39" s="864"/>
      <c r="I39" s="864"/>
      <c r="J39" s="865"/>
      <c r="K39" s="864"/>
      <c r="L39" s="865"/>
      <c r="M39" s="864"/>
      <c r="N39" s="864"/>
      <c r="O39" s="864"/>
      <c r="P39" s="865"/>
      <c r="Q39" s="865"/>
      <c r="R39" s="866"/>
      <c r="S39" s="114"/>
    </row>
    <row r="40" spans="2:31" x14ac:dyDescent="0.25">
      <c r="B40" s="3"/>
      <c r="C40" s="2055" t="s">
        <v>817</v>
      </c>
      <c r="D40" s="2056"/>
      <c r="E40" s="2056"/>
      <c r="F40" s="2056"/>
      <c r="G40" s="2056"/>
      <c r="H40" s="2056"/>
      <c r="I40" s="2056"/>
      <c r="J40" s="2056"/>
      <c r="K40" s="2056"/>
      <c r="L40" s="2056"/>
      <c r="M40" s="2056"/>
      <c r="N40" s="2056"/>
      <c r="O40" s="2056"/>
      <c r="P40" s="2056"/>
      <c r="Q40" s="2056"/>
      <c r="R40" s="2057"/>
      <c r="S40" s="114"/>
    </row>
    <row r="41" spans="2:31" x14ac:dyDescent="0.25">
      <c r="B41" s="1571" t="s">
        <v>997</v>
      </c>
      <c r="C41" s="1712" t="s">
        <v>479</v>
      </c>
      <c r="D41" s="539"/>
      <c r="E41" s="1064"/>
      <c r="F41" s="539"/>
      <c r="G41" s="1064"/>
      <c r="H41" s="1372"/>
      <c r="I41" s="1373"/>
      <c r="J41" s="1715"/>
      <c r="K41" s="1373"/>
      <c r="L41" s="1375">
        <f>H41</f>
        <v>0</v>
      </c>
      <c r="M41" s="1373"/>
      <c r="N41" s="1676"/>
      <c r="O41" s="1676"/>
      <c r="P41" s="1370">
        <f t="shared" ref="P41:P46" si="10">D41*H41*12</f>
        <v>0</v>
      </c>
      <c r="Q41" s="1376"/>
      <c r="R41" s="1377">
        <f t="shared" ref="R41:R46" si="11">P41</f>
        <v>0</v>
      </c>
      <c r="S41" s="114"/>
    </row>
    <row r="42" spans="2:31" hidden="1" x14ac:dyDescent="0.25">
      <c r="B42" s="1575"/>
      <c r="C42" s="1712" t="s">
        <v>479</v>
      </c>
      <c r="D42" s="539"/>
      <c r="E42" s="1064"/>
      <c r="F42" s="539"/>
      <c r="G42" s="1064"/>
      <c r="H42" s="1372"/>
      <c r="I42" s="1373"/>
      <c r="J42" s="1374"/>
      <c r="K42" s="1373"/>
      <c r="L42" s="1375">
        <f>H42</f>
        <v>0</v>
      </c>
      <c r="M42" s="1373"/>
      <c r="N42" s="1676"/>
      <c r="O42" s="1676"/>
      <c r="P42" s="1370">
        <f t="shared" si="10"/>
        <v>0</v>
      </c>
      <c r="Q42" s="1376"/>
      <c r="R42" s="1377">
        <f t="shared" si="11"/>
        <v>0</v>
      </c>
      <c r="S42" s="114"/>
    </row>
    <row r="43" spans="2:31" hidden="1" x14ac:dyDescent="0.25">
      <c r="B43" s="1575"/>
      <c r="C43" s="1712" t="s">
        <v>479</v>
      </c>
      <c r="D43" s="539"/>
      <c r="E43" s="1064"/>
      <c r="F43" s="539"/>
      <c r="G43" s="1064"/>
      <c r="H43" s="1372"/>
      <c r="I43" s="1373"/>
      <c r="J43" s="1374"/>
      <c r="K43" s="1373"/>
      <c r="L43" s="1375">
        <f>H43</f>
        <v>0</v>
      </c>
      <c r="M43" s="1373"/>
      <c r="N43" s="1676"/>
      <c r="O43" s="1676"/>
      <c r="P43" s="1370">
        <f t="shared" si="10"/>
        <v>0</v>
      </c>
      <c r="Q43" s="1376"/>
      <c r="R43" s="1377">
        <f t="shared" si="11"/>
        <v>0</v>
      </c>
      <c r="S43" s="114"/>
    </row>
    <row r="44" spans="2:31" hidden="1" x14ac:dyDescent="0.25">
      <c r="B44" s="1575"/>
      <c r="C44" s="1712" t="s">
        <v>479</v>
      </c>
      <c r="D44" s="539"/>
      <c r="E44" s="1064"/>
      <c r="F44" s="539"/>
      <c r="G44" s="1064"/>
      <c r="H44" s="1372"/>
      <c r="I44" s="1373"/>
      <c r="J44" s="1374"/>
      <c r="K44" s="1373"/>
      <c r="L44" s="1375">
        <f>H44</f>
        <v>0</v>
      </c>
      <c r="M44" s="1373"/>
      <c r="N44" s="1676"/>
      <c r="O44" s="1676"/>
      <c r="P44" s="1370">
        <f t="shared" si="10"/>
        <v>0</v>
      </c>
      <c r="Q44" s="1376"/>
      <c r="R44" s="1377">
        <f t="shared" si="11"/>
        <v>0</v>
      </c>
      <c r="S44" s="114"/>
      <c r="AE44"/>
    </row>
    <row r="45" spans="2:31" hidden="1" x14ac:dyDescent="0.25">
      <c r="B45" s="1575"/>
      <c r="C45" s="1712" t="s">
        <v>479</v>
      </c>
      <c r="D45" s="539"/>
      <c r="E45" s="1064"/>
      <c r="F45" s="539"/>
      <c r="G45" s="1064"/>
      <c r="H45" s="1372"/>
      <c r="I45" s="1373"/>
      <c r="J45" s="1374"/>
      <c r="K45" s="1373"/>
      <c r="L45" s="1375">
        <f>H45</f>
        <v>0</v>
      </c>
      <c r="M45" s="1373"/>
      <c r="N45" s="1676"/>
      <c r="O45" s="1676"/>
      <c r="P45" s="1370">
        <f t="shared" si="10"/>
        <v>0</v>
      </c>
      <c r="Q45" s="1376"/>
      <c r="R45" s="1377">
        <f t="shared" si="11"/>
        <v>0</v>
      </c>
      <c r="S45" s="114"/>
      <c r="AE45"/>
    </row>
    <row r="46" spans="2:31" x14ac:dyDescent="0.25">
      <c r="B46" s="1573" t="s">
        <v>996</v>
      </c>
      <c r="C46" s="1713" t="s">
        <v>479</v>
      </c>
      <c r="D46" s="537"/>
      <c r="E46" s="1061"/>
      <c r="F46" s="537"/>
      <c r="G46" s="1061"/>
      <c r="H46" s="538"/>
      <c r="I46" s="1160"/>
      <c r="J46" s="1374"/>
      <c r="K46" s="1373"/>
      <c r="L46" s="1370">
        <f>J46+K46</f>
        <v>0</v>
      </c>
      <c r="M46" s="1161"/>
      <c r="N46" s="1161"/>
      <c r="O46" s="1161"/>
      <c r="P46" s="1370">
        <f t="shared" si="10"/>
        <v>0</v>
      </c>
      <c r="Q46" s="1374"/>
      <c r="R46" s="1371">
        <f t="shared" si="11"/>
        <v>0</v>
      </c>
      <c r="S46" s="114"/>
      <c r="AE46"/>
    </row>
    <row r="47" spans="2:31" ht="3.75" customHeight="1" thickBot="1" x14ac:dyDescent="0.3">
      <c r="B47" s="3"/>
      <c r="C47" s="1062"/>
      <c r="D47" s="1063">
        <f>SUM(D18:D46)</f>
        <v>0</v>
      </c>
      <c r="E47" s="1063"/>
      <c r="F47" s="1063"/>
      <c r="G47" s="1063"/>
      <c r="H47" s="864"/>
      <c r="I47" s="864"/>
      <c r="J47" s="865"/>
      <c r="K47" s="864"/>
      <c r="L47" s="865"/>
      <c r="M47" s="864"/>
      <c r="N47" s="864"/>
      <c r="O47" s="864"/>
      <c r="P47" s="865"/>
      <c r="Q47" s="865"/>
      <c r="R47" s="866"/>
      <c r="S47" s="114"/>
    </row>
    <row r="48" spans="2:31" ht="16.5" thickTop="1" thickBot="1" x14ac:dyDescent="0.3">
      <c r="B48" s="831"/>
      <c r="C48" s="454" t="s">
        <v>73</v>
      </c>
      <c r="D48" s="455">
        <f>D39+SUM(D41:D46)</f>
        <v>0</v>
      </c>
      <c r="E48" s="456"/>
      <c r="F48" s="457"/>
      <c r="G48" s="457"/>
      <c r="H48" s="830"/>
      <c r="I48" s="830"/>
      <c r="J48" s="458"/>
      <c r="K48" s="458"/>
      <c r="L48" s="458"/>
      <c r="M48" s="1159"/>
      <c r="N48" s="1677"/>
      <c r="O48" s="1677"/>
      <c r="P48" s="459">
        <f>SUM(P10:P46)</f>
        <v>0</v>
      </c>
      <c r="Q48" s="736">
        <f>ROUND((SUM(Q10:Q38)),0)</f>
        <v>0</v>
      </c>
      <c r="R48" s="460">
        <f>SUM(R10:R46)</f>
        <v>0</v>
      </c>
      <c r="S48" s="861"/>
      <c r="AE48"/>
    </row>
    <row r="49" spans="2:31" x14ac:dyDescent="0.25">
      <c r="B49" s="3"/>
      <c r="C49" s="461"/>
      <c r="D49" s="462"/>
      <c r="E49" s="463"/>
      <c r="F49" s="463"/>
      <c r="G49" s="463"/>
      <c r="H49" s="1041"/>
      <c r="I49" s="463"/>
      <c r="J49" s="463"/>
      <c r="K49" s="463"/>
      <c r="L49" s="463"/>
      <c r="M49"/>
      <c r="N49"/>
      <c r="O49"/>
      <c r="P49" s="464"/>
      <c r="Q49" s="465"/>
      <c r="R49" s="464"/>
      <c r="S49" s="114"/>
    </row>
    <row r="50" spans="2:31" ht="15" customHeight="1" x14ac:dyDescent="0.25">
      <c r="B50" s="3"/>
      <c r="C50" s="306" t="s">
        <v>532</v>
      </c>
      <c r="D50"/>
      <c r="E50"/>
      <c r="F50"/>
      <c r="G50"/>
      <c r="H50"/>
      <c r="I50"/>
      <c r="J50"/>
      <c r="K50"/>
      <c r="L50"/>
      <c r="M50"/>
      <c r="N50"/>
      <c r="O50"/>
      <c r="S50" s="861"/>
    </row>
    <row r="51" spans="2:31" ht="7.5" customHeight="1" thickBot="1" x14ac:dyDescent="0.3">
      <c r="B51" s="3"/>
      <c r="C51" s="267"/>
      <c r="D51" s="111"/>
      <c r="E51" s="110"/>
      <c r="F51" s="110"/>
      <c r="G51" s="110"/>
      <c r="H51" s="110"/>
      <c r="I51" s="110"/>
      <c r="J51" s="110"/>
      <c r="K51" s="110"/>
      <c r="L51" s="110"/>
      <c r="M51" s="110"/>
      <c r="N51" s="110"/>
      <c r="O51" s="110"/>
      <c r="S51" s="149"/>
    </row>
    <row r="52" spans="2:31" ht="30.75" thickBot="1" x14ac:dyDescent="0.3">
      <c r="B52" s="3"/>
      <c r="C52" s="972" t="s">
        <v>26</v>
      </c>
      <c r="D52" s="973" t="s">
        <v>27</v>
      </c>
      <c r="E52" s="974" t="s">
        <v>28</v>
      </c>
      <c r="F52" s="974" t="s">
        <v>29</v>
      </c>
      <c r="G52" s="974" t="s">
        <v>508</v>
      </c>
      <c r="H52" s="974" t="s">
        <v>509</v>
      </c>
      <c r="I52" s="975" t="s">
        <v>510</v>
      </c>
      <c r="J52" s="975" t="s">
        <v>511</v>
      </c>
      <c r="K52" s="976" t="s">
        <v>512</v>
      </c>
      <c r="L52" s="1400" t="s">
        <v>536</v>
      </c>
      <c r="M52"/>
      <c r="N52"/>
      <c r="O52"/>
      <c r="S52" s="977"/>
    </row>
    <row r="53" spans="2:31" x14ac:dyDescent="0.25">
      <c r="B53" s="3"/>
      <c r="C53" s="978">
        <v>0.25</v>
      </c>
      <c r="D53" s="979">
        <f t="shared" ref="D53:K62" si="12">SUMIFS($D$5:$D$48,$C$5:$C$48,$C53,$E$5:$E$48,D$52)</f>
        <v>0</v>
      </c>
      <c r="E53" s="980">
        <f t="shared" si="12"/>
        <v>0</v>
      </c>
      <c r="F53" s="980">
        <f t="shared" si="12"/>
        <v>0</v>
      </c>
      <c r="G53" s="980">
        <f t="shared" si="12"/>
        <v>0</v>
      </c>
      <c r="H53" s="980">
        <f t="shared" si="12"/>
        <v>0</v>
      </c>
      <c r="I53" s="980">
        <f t="shared" si="12"/>
        <v>0</v>
      </c>
      <c r="J53" s="980">
        <f t="shared" si="12"/>
        <v>0</v>
      </c>
      <c r="K53" s="981">
        <f t="shared" si="12"/>
        <v>0</v>
      </c>
      <c r="L53" s="1070">
        <f t="shared" ref="L53:L62" si="13">SUM(D53:K53)</f>
        <v>0</v>
      </c>
      <c r="M53"/>
      <c r="N53"/>
      <c r="O53"/>
      <c r="S53" s="977"/>
    </row>
    <row r="54" spans="2:31" x14ac:dyDescent="0.25">
      <c r="B54" s="3"/>
      <c r="C54" s="982">
        <v>0.3</v>
      </c>
      <c r="D54" s="983">
        <f t="shared" si="12"/>
        <v>0</v>
      </c>
      <c r="E54" s="984">
        <f t="shared" si="12"/>
        <v>0</v>
      </c>
      <c r="F54" s="984">
        <f t="shared" si="12"/>
        <v>0</v>
      </c>
      <c r="G54" s="984">
        <f t="shared" si="12"/>
        <v>0</v>
      </c>
      <c r="H54" s="984">
        <f t="shared" si="12"/>
        <v>0</v>
      </c>
      <c r="I54" s="984">
        <f t="shared" si="12"/>
        <v>0</v>
      </c>
      <c r="J54" s="984">
        <f t="shared" si="12"/>
        <v>0</v>
      </c>
      <c r="K54" s="985">
        <f t="shared" si="12"/>
        <v>0</v>
      </c>
      <c r="L54" s="986">
        <f t="shared" si="13"/>
        <v>0</v>
      </c>
      <c r="M54"/>
      <c r="N54"/>
      <c r="O54"/>
      <c r="Q54"/>
      <c r="R54"/>
      <c r="S54" s="977"/>
    </row>
    <row r="55" spans="2:31" x14ac:dyDescent="0.25">
      <c r="B55" s="3"/>
      <c r="C55" s="982">
        <v>0.35</v>
      </c>
      <c r="D55" s="983">
        <f t="shared" si="12"/>
        <v>0</v>
      </c>
      <c r="E55" s="984">
        <f t="shared" si="12"/>
        <v>0</v>
      </c>
      <c r="F55" s="984">
        <f t="shared" si="12"/>
        <v>0</v>
      </c>
      <c r="G55" s="984">
        <f t="shared" si="12"/>
        <v>0</v>
      </c>
      <c r="H55" s="984">
        <f t="shared" si="12"/>
        <v>0</v>
      </c>
      <c r="I55" s="984">
        <f t="shared" si="12"/>
        <v>0</v>
      </c>
      <c r="J55" s="984">
        <f t="shared" si="12"/>
        <v>0</v>
      </c>
      <c r="K55" s="985">
        <f t="shared" si="12"/>
        <v>0</v>
      </c>
      <c r="L55" s="986">
        <f t="shared" si="13"/>
        <v>0</v>
      </c>
      <c r="M55"/>
      <c r="N55"/>
      <c r="O55"/>
      <c r="P55"/>
      <c r="Q55"/>
      <c r="R55"/>
      <c r="S55" s="977"/>
    </row>
    <row r="56" spans="2:31" x14ac:dyDescent="0.25">
      <c r="B56" s="3"/>
      <c r="C56" s="982">
        <v>0.4</v>
      </c>
      <c r="D56" s="983">
        <f t="shared" si="12"/>
        <v>0</v>
      </c>
      <c r="E56" s="984">
        <f t="shared" si="12"/>
        <v>0</v>
      </c>
      <c r="F56" s="984">
        <f t="shared" si="12"/>
        <v>0</v>
      </c>
      <c r="G56" s="984">
        <f t="shared" si="12"/>
        <v>0</v>
      </c>
      <c r="H56" s="984">
        <f t="shared" si="12"/>
        <v>0</v>
      </c>
      <c r="I56" s="984">
        <f t="shared" si="12"/>
        <v>0</v>
      </c>
      <c r="J56" s="984">
        <f t="shared" si="12"/>
        <v>0</v>
      </c>
      <c r="K56" s="985">
        <f t="shared" si="12"/>
        <v>0</v>
      </c>
      <c r="L56" s="986">
        <f t="shared" si="13"/>
        <v>0</v>
      </c>
      <c r="M56"/>
      <c r="N56"/>
      <c r="O56"/>
      <c r="S56" s="977"/>
    </row>
    <row r="57" spans="2:31" x14ac:dyDescent="0.25">
      <c r="B57" s="3"/>
      <c r="C57" s="982">
        <v>0.45</v>
      </c>
      <c r="D57" s="983">
        <f t="shared" si="12"/>
        <v>0</v>
      </c>
      <c r="E57" s="984">
        <f t="shared" si="12"/>
        <v>0</v>
      </c>
      <c r="F57" s="984">
        <f t="shared" si="12"/>
        <v>0</v>
      </c>
      <c r="G57" s="984">
        <f t="shared" si="12"/>
        <v>0</v>
      </c>
      <c r="H57" s="984">
        <f t="shared" si="12"/>
        <v>0</v>
      </c>
      <c r="I57" s="984">
        <f t="shared" si="12"/>
        <v>0</v>
      </c>
      <c r="J57" s="984">
        <f t="shared" si="12"/>
        <v>0</v>
      </c>
      <c r="K57" s="985">
        <f t="shared" si="12"/>
        <v>0</v>
      </c>
      <c r="L57" s="986">
        <f t="shared" si="13"/>
        <v>0</v>
      </c>
      <c r="M57"/>
      <c r="N57"/>
      <c r="O57"/>
      <c r="S57" s="977"/>
    </row>
    <row r="58" spans="2:31" x14ac:dyDescent="0.25">
      <c r="B58" s="3"/>
      <c r="C58" s="982">
        <v>0.5</v>
      </c>
      <c r="D58" s="983">
        <f t="shared" si="12"/>
        <v>0</v>
      </c>
      <c r="E58" s="984">
        <f t="shared" si="12"/>
        <v>0</v>
      </c>
      <c r="F58" s="984">
        <f t="shared" si="12"/>
        <v>0</v>
      </c>
      <c r="G58" s="984">
        <f t="shared" si="12"/>
        <v>0</v>
      </c>
      <c r="H58" s="984">
        <f t="shared" si="12"/>
        <v>0</v>
      </c>
      <c r="I58" s="984">
        <f t="shared" si="12"/>
        <v>0</v>
      </c>
      <c r="J58" s="984">
        <f t="shared" si="12"/>
        <v>0</v>
      </c>
      <c r="K58" s="985">
        <f t="shared" si="12"/>
        <v>0</v>
      </c>
      <c r="L58" s="986">
        <f t="shared" si="13"/>
        <v>0</v>
      </c>
      <c r="M58"/>
      <c r="N58"/>
      <c r="O58"/>
      <c r="S58" s="977"/>
    </row>
    <row r="59" spans="2:31" x14ac:dyDescent="0.25">
      <c r="B59" s="3"/>
      <c r="C59" s="982">
        <v>0.55000000000000004</v>
      </c>
      <c r="D59" s="983">
        <f t="shared" si="12"/>
        <v>0</v>
      </c>
      <c r="E59" s="984">
        <f t="shared" si="12"/>
        <v>0</v>
      </c>
      <c r="F59" s="984">
        <f t="shared" si="12"/>
        <v>0</v>
      </c>
      <c r="G59" s="984">
        <f t="shared" si="12"/>
        <v>0</v>
      </c>
      <c r="H59" s="984">
        <f t="shared" si="12"/>
        <v>0</v>
      </c>
      <c r="I59" s="984">
        <f t="shared" si="12"/>
        <v>0</v>
      </c>
      <c r="J59" s="984">
        <f t="shared" si="12"/>
        <v>0</v>
      </c>
      <c r="K59" s="985">
        <f t="shared" si="12"/>
        <v>0</v>
      </c>
      <c r="L59" s="986">
        <f t="shared" si="13"/>
        <v>0</v>
      </c>
      <c r="M59"/>
      <c r="N59"/>
      <c r="O59"/>
      <c r="P59"/>
      <c r="Q59"/>
      <c r="R59"/>
      <c r="S59" s="977"/>
    </row>
    <row r="60" spans="2:31" x14ac:dyDescent="0.25">
      <c r="B60" s="3"/>
      <c r="C60" s="982">
        <v>0.6</v>
      </c>
      <c r="D60" s="983">
        <f t="shared" si="12"/>
        <v>0</v>
      </c>
      <c r="E60" s="984">
        <f t="shared" si="12"/>
        <v>0</v>
      </c>
      <c r="F60" s="984">
        <f t="shared" si="12"/>
        <v>0</v>
      </c>
      <c r="G60" s="984">
        <f t="shared" si="12"/>
        <v>0</v>
      </c>
      <c r="H60" s="984">
        <f t="shared" si="12"/>
        <v>0</v>
      </c>
      <c r="I60" s="984">
        <f t="shared" si="12"/>
        <v>0</v>
      </c>
      <c r="J60" s="984">
        <f t="shared" si="12"/>
        <v>0</v>
      </c>
      <c r="K60" s="985">
        <f t="shared" si="12"/>
        <v>0</v>
      </c>
      <c r="L60" s="986">
        <f t="shared" si="13"/>
        <v>0</v>
      </c>
      <c r="M60"/>
      <c r="N60"/>
      <c r="O60"/>
      <c r="P60"/>
      <c r="Q60"/>
      <c r="R60"/>
      <c r="S60" s="977"/>
    </row>
    <row r="61" spans="2:31" ht="15" customHeight="1" x14ac:dyDescent="0.25">
      <c r="B61" s="3"/>
      <c r="C61" s="982">
        <v>0.65</v>
      </c>
      <c r="D61" s="983">
        <f t="shared" si="12"/>
        <v>0</v>
      </c>
      <c r="E61" s="984">
        <f t="shared" si="12"/>
        <v>0</v>
      </c>
      <c r="F61" s="984">
        <f t="shared" si="12"/>
        <v>0</v>
      </c>
      <c r="G61" s="984">
        <f t="shared" si="12"/>
        <v>0</v>
      </c>
      <c r="H61" s="984">
        <f t="shared" si="12"/>
        <v>0</v>
      </c>
      <c r="I61" s="984">
        <f t="shared" si="12"/>
        <v>0</v>
      </c>
      <c r="J61" s="984">
        <f t="shared" si="12"/>
        <v>0</v>
      </c>
      <c r="K61" s="985">
        <f t="shared" si="12"/>
        <v>0</v>
      </c>
      <c r="L61" s="986">
        <f t="shared" si="13"/>
        <v>0</v>
      </c>
      <c r="M61"/>
      <c r="N61"/>
      <c r="O61"/>
      <c r="P61"/>
      <c r="Q61"/>
      <c r="R61"/>
      <c r="S61" s="977"/>
      <c r="AE61"/>
    </row>
    <row r="62" spans="2:31" x14ac:dyDescent="0.25">
      <c r="B62" s="3"/>
      <c r="C62" s="987">
        <v>0.8</v>
      </c>
      <c r="D62" s="988">
        <f t="shared" si="12"/>
        <v>0</v>
      </c>
      <c r="E62" s="989">
        <f t="shared" si="12"/>
        <v>0</v>
      </c>
      <c r="F62" s="989">
        <f t="shared" si="12"/>
        <v>0</v>
      </c>
      <c r="G62" s="989">
        <f t="shared" si="12"/>
        <v>0</v>
      </c>
      <c r="H62" s="989">
        <f t="shared" si="12"/>
        <v>0</v>
      </c>
      <c r="I62" s="989">
        <f t="shared" si="12"/>
        <v>0</v>
      </c>
      <c r="J62" s="989">
        <f t="shared" si="12"/>
        <v>0</v>
      </c>
      <c r="K62" s="990">
        <f t="shared" si="12"/>
        <v>0</v>
      </c>
      <c r="L62" s="991">
        <f t="shared" si="13"/>
        <v>0</v>
      </c>
      <c r="M62"/>
      <c r="N62"/>
      <c r="O62"/>
      <c r="P62"/>
      <c r="Q62"/>
      <c r="R62"/>
      <c r="S62" s="977"/>
      <c r="AE62"/>
    </row>
    <row r="63" spans="2:31" ht="25.5" x14ac:dyDescent="0.25">
      <c r="B63" s="3"/>
      <c r="C63" s="992" t="s">
        <v>31</v>
      </c>
      <c r="D63" s="1714">
        <f>SUM(D53:D62)</f>
        <v>0</v>
      </c>
      <c r="E63" s="993">
        <f>SUM(E53:E62)</f>
        <v>0</v>
      </c>
      <c r="F63" s="993">
        <f t="shared" ref="F63:K63" si="14">SUM(F53:F62)</f>
        <v>0</v>
      </c>
      <c r="G63" s="993">
        <f t="shared" si="14"/>
        <v>0</v>
      </c>
      <c r="H63" s="993">
        <f t="shared" si="14"/>
        <v>0</v>
      </c>
      <c r="I63" s="993">
        <f t="shared" si="14"/>
        <v>0</v>
      </c>
      <c r="J63" s="994">
        <f t="shared" si="14"/>
        <v>0</v>
      </c>
      <c r="K63" s="994">
        <f t="shared" si="14"/>
        <v>0</v>
      </c>
      <c r="L63" s="995">
        <f>SUM(L53:L62)</f>
        <v>0</v>
      </c>
      <c r="M63"/>
      <c r="N63"/>
      <c r="O63"/>
      <c r="P63"/>
      <c r="Q63"/>
      <c r="R63"/>
      <c r="S63" s="977"/>
    </row>
    <row r="64" spans="2:31" x14ac:dyDescent="0.25">
      <c r="B64" s="3"/>
      <c r="C64" s="996" t="s">
        <v>535</v>
      </c>
      <c r="D64" s="997">
        <f t="shared" ref="D64:K65" si="15">SUMIFS($D$5:$D$48,$C$5:$C$48,$C64,$E$5:$E$48,D$52)</f>
        <v>0</v>
      </c>
      <c r="E64" s="998">
        <f t="shared" si="15"/>
        <v>0</v>
      </c>
      <c r="F64" s="998">
        <f t="shared" si="15"/>
        <v>0</v>
      </c>
      <c r="G64" s="998">
        <f t="shared" si="15"/>
        <v>0</v>
      </c>
      <c r="H64" s="998">
        <f t="shared" si="15"/>
        <v>0</v>
      </c>
      <c r="I64" s="998">
        <f t="shared" si="15"/>
        <v>0</v>
      </c>
      <c r="J64" s="998">
        <f t="shared" si="15"/>
        <v>0</v>
      </c>
      <c r="K64" s="999">
        <f t="shared" si="15"/>
        <v>0</v>
      </c>
      <c r="L64" s="1000">
        <f>SUM(D64:K64)</f>
        <v>0</v>
      </c>
      <c r="M64"/>
      <c r="N64"/>
      <c r="O64"/>
      <c r="P64"/>
      <c r="Q64"/>
      <c r="R64"/>
      <c r="S64" s="977"/>
    </row>
    <row r="65" spans="2:19" ht="24.75" thickBot="1" x14ac:dyDescent="0.3">
      <c r="B65" s="3"/>
      <c r="C65" s="1001" t="s">
        <v>298</v>
      </c>
      <c r="D65" s="1002">
        <f t="shared" si="15"/>
        <v>0</v>
      </c>
      <c r="E65" s="1003">
        <f t="shared" si="15"/>
        <v>0</v>
      </c>
      <c r="F65" s="1003">
        <f t="shared" si="15"/>
        <v>0</v>
      </c>
      <c r="G65" s="1003">
        <f t="shared" si="15"/>
        <v>0</v>
      </c>
      <c r="H65" s="1003">
        <f t="shared" si="15"/>
        <v>0</v>
      </c>
      <c r="I65" s="1003">
        <f t="shared" si="15"/>
        <v>0</v>
      </c>
      <c r="J65" s="1003">
        <f t="shared" si="15"/>
        <v>0</v>
      </c>
      <c r="K65" s="1004">
        <f t="shared" si="15"/>
        <v>0</v>
      </c>
      <c r="L65" s="1005">
        <f>SUM(D65:K65)</f>
        <v>0</v>
      </c>
      <c r="M65"/>
      <c r="N65"/>
      <c r="O65"/>
      <c r="P65"/>
      <c r="Q65"/>
      <c r="R65"/>
      <c r="S65" s="977"/>
    </row>
    <row r="66" spans="2:19" ht="16.5" customHeight="1" thickTop="1" thickBot="1" x14ac:dyDescent="0.3">
      <c r="B66" s="3"/>
      <c r="C66" s="1006" t="s">
        <v>32</v>
      </c>
      <c r="D66" s="1007">
        <f t="shared" ref="D66:K66" si="16">D63+D64+D65</f>
        <v>0</v>
      </c>
      <c r="E66" s="1008">
        <f t="shared" si="16"/>
        <v>0</v>
      </c>
      <c r="F66" s="1009">
        <f t="shared" si="16"/>
        <v>0</v>
      </c>
      <c r="G66" s="1009">
        <f t="shared" si="16"/>
        <v>0</v>
      </c>
      <c r="H66" s="1009">
        <f t="shared" si="16"/>
        <v>0</v>
      </c>
      <c r="I66" s="1009">
        <f t="shared" si="16"/>
        <v>0</v>
      </c>
      <c r="J66" s="1010">
        <f t="shared" si="16"/>
        <v>0</v>
      </c>
      <c r="K66" s="1010">
        <f t="shared" si="16"/>
        <v>0</v>
      </c>
      <c r="L66" s="1011">
        <f>SUM(L63:L65)</f>
        <v>0</v>
      </c>
      <c r="M66"/>
      <c r="N66"/>
      <c r="O66"/>
      <c r="R66"/>
      <c r="S66" s="977"/>
    </row>
    <row r="67" spans="2:19" ht="7.5" customHeight="1" thickTop="1" thickBot="1" x14ac:dyDescent="0.3">
      <c r="B67" s="3"/>
      <c r="C67" s="1012"/>
      <c r="D67" s="1013"/>
      <c r="E67" s="1014"/>
      <c r="F67" s="1013"/>
      <c r="G67" s="1013"/>
      <c r="H67" s="1013"/>
      <c r="I67" s="1013"/>
      <c r="J67" s="1015"/>
      <c r="K67" s="1015"/>
      <c r="L67" s="1016"/>
      <c r="M67"/>
      <c r="N67"/>
      <c r="O67"/>
      <c r="R67"/>
      <c r="S67" s="977"/>
    </row>
    <row r="68" spans="2:19" ht="25.5" x14ac:dyDescent="0.25">
      <c r="B68" s="3"/>
      <c r="C68" s="1017" t="s">
        <v>821</v>
      </c>
      <c r="D68" s="1018">
        <f>SUMIF('8A'!$E5:$E48,D52,'8A'!$F5:$F48)</f>
        <v>0</v>
      </c>
      <c r="E68" s="1019">
        <f>SUMIF('8A'!$E5:$E48,E52,'8A'!$F5:$F48)</f>
        <v>0</v>
      </c>
      <c r="F68" s="1019">
        <f>SUMIF('8A'!$E5:$E48,F52,'8A'!$F5:$F48)</f>
        <v>0</v>
      </c>
      <c r="G68" s="1019">
        <f>SUMIF('8A'!$E5:$E48,G52,'8A'!$F5:$F48)</f>
        <v>0</v>
      </c>
      <c r="H68" s="1019">
        <f>SUMIF('8A'!$E5:$E48,H52,'8A'!$F5:$F48)</f>
        <v>0</v>
      </c>
      <c r="I68" s="1019">
        <f>SUMIF('8A'!$E5:$E48,I52,'8A'!$F5:$F48)</f>
        <v>0</v>
      </c>
      <c r="J68" s="1019">
        <f>SUMIF('8A'!$E5:$E48,J52,'8A'!$F5:$F48)</f>
        <v>0</v>
      </c>
      <c r="K68" s="1020">
        <f>SUMIF('8A'!$E5:$E48,K52,'8A'!$F5:$F48)</f>
        <v>0</v>
      </c>
      <c r="L68" s="1021">
        <f>SUM(D68:K68)</f>
        <v>0</v>
      </c>
      <c r="M68"/>
      <c r="N68"/>
      <c r="O68"/>
      <c r="R68"/>
      <c r="S68" s="977"/>
    </row>
    <row r="69" spans="2:19" ht="15.75" thickBot="1" x14ac:dyDescent="0.3">
      <c r="B69" s="3"/>
      <c r="C69" s="1022" t="s">
        <v>445</v>
      </c>
      <c r="D69" s="1023">
        <f>IFERROR(AVERAGEIF('8A'!$E5:$E48,D52,'8A'!$G5:$G48),0)</f>
        <v>0</v>
      </c>
      <c r="E69" s="1024">
        <f>IFERROR(AVERAGEIF('8A'!$E5:$E48,E52,'8A'!$G5:$G48),0)</f>
        <v>0</v>
      </c>
      <c r="F69" s="1024">
        <f>IFERROR(AVERAGEIF('8A'!$E5:$E48,F52,'8A'!$G5:$G48),0)</f>
        <v>0</v>
      </c>
      <c r="G69" s="1024">
        <f>IFERROR(AVERAGEIF('8A'!$E5:$E48,G52,'8A'!$G5:$G48),0)</f>
        <v>0</v>
      </c>
      <c r="H69" s="1024">
        <f>IFERROR(AVERAGEIF('8A'!$E5:$E48,H52,'8A'!$G5:$G48),0)</f>
        <v>0</v>
      </c>
      <c r="I69" s="1024">
        <f>IFERROR(AVERAGEIF('8A'!$E5:$E48,I52,'8A'!$G5:$G48),0)</f>
        <v>0</v>
      </c>
      <c r="J69" s="1024">
        <f>IFERROR(AVERAGEIF('8A'!$E5:$E48,J52,'8A'!$G5:$G48),0)</f>
        <v>0</v>
      </c>
      <c r="K69" s="1025">
        <f>IFERROR(AVERAGEIF('8A'!$E5:$E48,K52,'8A'!$G5:$G48),0)</f>
        <v>0</v>
      </c>
      <c r="L69" s="1026"/>
      <c r="M69"/>
      <c r="N69"/>
      <c r="O69"/>
      <c r="Q69"/>
      <c r="R69"/>
      <c r="S69" s="977"/>
    </row>
    <row r="70" spans="2:19" ht="7.5" customHeight="1" thickBot="1" x14ac:dyDescent="0.3">
      <c r="B70" s="3"/>
      <c r="C70" s="110"/>
      <c r="D70" s="110"/>
      <c r="E70" s="110"/>
      <c r="F70" s="110"/>
      <c r="G70" s="110"/>
      <c r="H70" s="110"/>
      <c r="I70" s="110"/>
      <c r="J70" s="110"/>
      <c r="K70" s="110"/>
      <c r="L70" s="110"/>
      <c r="M70" s="110"/>
      <c r="N70" s="110"/>
      <c r="O70" s="110"/>
      <c r="P70" s="110"/>
      <c r="Q70" s="110"/>
      <c r="R70" s="113"/>
      <c r="S70" s="977"/>
    </row>
    <row r="71" spans="2:19" x14ac:dyDescent="0.25">
      <c r="B71" s="959"/>
      <c r="C71" s="959"/>
      <c r="D71" s="959"/>
      <c r="E71" s="959"/>
      <c r="F71" s="959"/>
      <c r="G71" s="959"/>
      <c r="H71" s="959"/>
      <c r="I71" s="959"/>
      <c r="J71" s="959"/>
      <c r="K71" s="959"/>
      <c r="L71" s="959"/>
      <c r="M71" s="959"/>
      <c r="N71" s="959"/>
      <c r="O71" s="959"/>
      <c r="P71" s="959"/>
      <c r="Q71" s="959"/>
      <c r="R71" s="959"/>
      <c r="S71" s="959"/>
    </row>
    <row r="74" spans="2:19" ht="15.75" hidden="1" thickBot="1" x14ac:dyDescent="0.3">
      <c r="D74" s="1522"/>
      <c r="E74" s="306" t="s">
        <v>979</v>
      </c>
      <c r="F74"/>
      <c r="G74"/>
      <c r="H74"/>
    </row>
    <row r="75" spans="2:19" ht="15" hidden="1" customHeight="1" thickBot="1" x14ac:dyDescent="0.3">
      <c r="D75" s="1522"/>
      <c r="E75" s="2064" t="s">
        <v>30</v>
      </c>
      <c r="F75" s="2065"/>
      <c r="G75" s="1769">
        <f>'1'!F45</f>
        <v>0</v>
      </c>
      <c r="H75"/>
    </row>
    <row r="76" spans="2:19" hidden="1" x14ac:dyDescent="0.25">
      <c r="D76" s="1522"/>
      <c r="E76"/>
      <c r="F76"/>
      <c r="G76"/>
      <c r="H76"/>
    </row>
    <row r="77" spans="2:19" ht="15.75" hidden="1" thickBot="1" x14ac:dyDescent="0.3">
      <c r="D77" s="1522"/>
      <c r="E77" s="306" t="s">
        <v>975</v>
      </c>
      <c r="F77"/>
      <c r="G77"/>
      <c r="H77"/>
    </row>
    <row r="78" spans="2:19" hidden="1" x14ac:dyDescent="0.25">
      <c r="D78" s="1522"/>
      <c r="E78" s="2066" t="s">
        <v>976</v>
      </c>
      <c r="F78" s="2067"/>
      <c r="G78" s="1770">
        <f>'2A'!M42</f>
        <v>0</v>
      </c>
      <c r="H78"/>
    </row>
    <row r="79" spans="2:19" hidden="1" x14ac:dyDescent="0.25">
      <c r="D79" s="1522"/>
      <c r="E79" s="2068" t="s">
        <v>992</v>
      </c>
      <c r="F79" s="2069"/>
      <c r="G79" s="1771">
        <f>'2A'!N42</f>
        <v>0</v>
      </c>
      <c r="H79"/>
    </row>
    <row r="80" spans="2:19" ht="15.75" hidden="1" thickBot="1" x14ac:dyDescent="0.3">
      <c r="D80" s="1522"/>
      <c r="E80" s="2070" t="s">
        <v>991</v>
      </c>
      <c r="F80" s="2071"/>
      <c r="G80" s="1772">
        <f>'2A'!O42</f>
        <v>0</v>
      </c>
      <c r="H80"/>
    </row>
    <row r="81" spans="4:8" hidden="1" x14ac:dyDescent="0.25">
      <c r="D81" s="1522"/>
      <c r="E81"/>
      <c r="F81"/>
      <c r="G81"/>
      <c r="H81"/>
    </row>
    <row r="82" spans="4:8" ht="15.75" hidden="1" thickBot="1" x14ac:dyDescent="0.3">
      <c r="D82" s="1522"/>
      <c r="E82" s="306" t="s">
        <v>993</v>
      </c>
      <c r="F82"/>
      <c r="G82"/>
      <c r="H82" s="1645" t="s">
        <v>984</v>
      </c>
    </row>
    <row r="83" spans="4:8" ht="15.75" hidden="1" thickBot="1" x14ac:dyDescent="0.3">
      <c r="D83" s="1522"/>
      <c r="E83" s="2064" t="s">
        <v>994</v>
      </c>
      <c r="F83" s="2065"/>
      <c r="G83" s="1651">
        <f>'8B'!F13</f>
        <v>0</v>
      </c>
      <c r="H83" s="1652">
        <f>ABS(G83-Q48)</f>
        <v>0</v>
      </c>
    </row>
    <row r="84" spans="4:8" hidden="1" x14ac:dyDescent="0.25">
      <c r="D84" s="1522"/>
      <c r="E84"/>
      <c r="F84"/>
      <c r="G84"/>
      <c r="H84"/>
    </row>
  </sheetData>
  <sheetProtection algorithmName="SHA-512" hashValue="pkuywetj2yLxDexnNip3z0DdTa3zeJgP8kr0dlqjoxHophs9dkBHfHPeelWzAZO1R7OFDEeM99+Mv9rgVlhNTA==" saltValue="ZyxRKEJBK47MS8q6MzZonw==" spinCount="100000" sheet="1" formatCells="0" formatColumns="0" formatRows="0" insertRows="0"/>
  <mergeCells count="28">
    <mergeCell ref="E83:F83"/>
    <mergeCell ref="L5:L9"/>
    <mergeCell ref="M5:M9"/>
    <mergeCell ref="E78:F78"/>
    <mergeCell ref="E79:F79"/>
    <mergeCell ref="E80:F80"/>
    <mergeCell ref="E75:F75"/>
    <mergeCell ref="N5:N9"/>
    <mergeCell ref="O5:O9"/>
    <mergeCell ref="V18:Z18"/>
    <mergeCell ref="C3:R3"/>
    <mergeCell ref="C40:R40"/>
    <mergeCell ref="C5:C9"/>
    <mergeCell ref="D5:D9"/>
    <mergeCell ref="E5:E9"/>
    <mergeCell ref="F5:F9"/>
    <mergeCell ref="G5:G9"/>
    <mergeCell ref="H5:H9"/>
    <mergeCell ref="I5:I9"/>
    <mergeCell ref="Q5:Q9"/>
    <mergeCell ref="R5:R9"/>
    <mergeCell ref="J5:J9"/>
    <mergeCell ref="K5:K9"/>
    <mergeCell ref="V15:Z16"/>
    <mergeCell ref="V5:Z6"/>
    <mergeCell ref="P5:P9"/>
    <mergeCell ref="V8:Z9"/>
    <mergeCell ref="V11:Z13"/>
  </mergeCells>
  <conditionalFormatting sqref="E10:E38">
    <cfRule type="expression" dxfId="38" priority="5">
      <formula>(AND($D10&lt;&gt;0,$E10=""))</formula>
    </cfRule>
  </conditionalFormatting>
  <conditionalFormatting sqref="E41:E46">
    <cfRule type="expression" dxfId="37" priority="7">
      <formula>(AND($D41&lt;&gt;0,$E41=""))</formula>
    </cfRule>
  </conditionalFormatting>
  <conditionalFormatting sqref="G10:G38">
    <cfRule type="expression" dxfId="36" priority="4">
      <formula>(AND($D10&lt;&gt;0,$G10=""))</formula>
    </cfRule>
  </conditionalFormatting>
  <conditionalFormatting sqref="G41:G46">
    <cfRule type="expression" dxfId="35" priority="6">
      <formula>(AND($D41&lt;&gt;0,$G41=""))</formula>
    </cfRule>
  </conditionalFormatting>
  <conditionalFormatting sqref="G49:L49">
    <cfRule type="expression" dxfId="34" priority="27">
      <formula>$G$49="CAUTION - LIH Square footage does not match Form 2B"</formula>
    </cfRule>
  </conditionalFormatting>
  <conditionalFormatting sqref="O10:O38">
    <cfRule type="cellIs" dxfId="33" priority="1" operator="lessThan">
      <formula>-0.1</formula>
    </cfRule>
    <cfRule type="expression" dxfId="32" priority="2">
      <formula>((L10-N10)/N10)&gt;0</formula>
    </cfRule>
    <cfRule type="cellIs" dxfId="31" priority="3" operator="equal">
      <formula>0</formula>
    </cfRule>
  </conditionalFormatting>
  <conditionalFormatting sqref="V5 V8">
    <cfRule type="containsText" dxfId="30" priority="22" operator="containsText" text="Warning">
      <formula>NOT(ISERROR(SEARCH("Warning",V5)))</formula>
    </cfRule>
  </conditionalFormatting>
  <conditionalFormatting sqref="V11">
    <cfRule type="containsText" dxfId="29" priority="13" operator="containsText" text="Warning">
      <formula>NOT(ISERROR(SEARCH("Warning",V11)))</formula>
    </cfRule>
  </conditionalFormatting>
  <conditionalFormatting sqref="V15">
    <cfRule type="containsText" dxfId="28" priority="20" operator="containsText" text="Warning">
      <formula>NOT(ISERROR(SEARCH("Warning",V15)))</formula>
    </cfRule>
  </conditionalFormatting>
  <conditionalFormatting sqref="V18">
    <cfRule type="containsText" dxfId="27" priority="14" operator="containsText" text="Warning">
      <formula>NOT(ISERROR(SEARCH("Warning",V18)))</formula>
    </cfRule>
  </conditionalFormatting>
  <dataValidations count="3">
    <dataValidation type="list" allowBlank="1" showInputMessage="1" showErrorMessage="1" sqref="C41:C46" xr:uid="{00000000-0002-0000-1B00-000000000000}">
      <formula1>Non_LIH_Units</formula1>
    </dataValidation>
    <dataValidation type="list" allowBlank="1" showInputMessage="1" showErrorMessage="1" sqref="E10:E38 E41:E46" xr:uid="{00000000-0002-0000-1B00-000001000000}">
      <formula1>Units_and_Beds</formula1>
    </dataValidation>
    <dataValidation type="list" allowBlank="1" showInputMessage="1" showErrorMessage="1" sqref="C10:C38" xr:uid="{00000000-0002-0000-1B00-000002000000}">
      <formula1>AMIs</formula1>
    </dataValidation>
  </dataValidations>
  <pageMargins left="0.25" right="0.25" top="0.75" bottom="0.75" header="0.3" footer="0.3"/>
  <pageSetup scale="85" fitToHeight="2" orientation="landscape" r:id="rId1"/>
  <headerFooter>
    <oddFooter>&amp;LForm 8A
Proposed Rents and AMIs Served&amp;CCFA Forms</oddFooter>
  </headerFooter>
  <rowBreaks count="1" manualBreakCount="1">
    <brk id="49" min="1" max="15"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B1:T46"/>
  <sheetViews>
    <sheetView showGridLines="0" zoomScaleNormal="100" workbookViewId="0">
      <selection activeCell="A45" sqref="A45:XFD46"/>
    </sheetView>
  </sheetViews>
  <sheetFormatPr defaultColWidth="9.140625" defaultRowHeight="15" x14ac:dyDescent="0.25"/>
  <cols>
    <col min="1" max="2" width="1.7109375" style="296" customWidth="1"/>
    <col min="3" max="3" width="52" style="296" customWidth="1"/>
    <col min="4" max="6" width="17.140625" style="296" customWidth="1"/>
    <col min="7" max="9" width="20" style="296" customWidth="1"/>
    <col min="10" max="11" width="1.5703125" style="296" bestFit="1" customWidth="1"/>
    <col min="12" max="12" width="1.5703125" style="296" customWidth="1"/>
    <col min="13" max="15" width="9.140625" style="296"/>
    <col min="16" max="17" width="1.7109375" style="296" customWidth="1"/>
    <col min="18" max="16384" width="9.140625" style="296"/>
  </cols>
  <sheetData>
    <row r="1" spans="2:20" ht="9" customHeight="1" thickBot="1" x14ac:dyDescent="0.3"/>
    <row r="2" spans="2:20" ht="9" customHeight="1" thickBot="1" x14ac:dyDescent="0.35">
      <c r="B2" s="412"/>
      <c r="C2" s="279"/>
      <c r="D2" s="279"/>
      <c r="E2" s="279"/>
      <c r="F2" s="279"/>
      <c r="G2" s="279"/>
      <c r="H2" s="279"/>
      <c r="I2" s="279"/>
      <c r="J2" s="413"/>
    </row>
    <row r="3" spans="2:20" ht="18.75" x14ac:dyDescent="0.3">
      <c r="B3" s="414"/>
      <c r="C3" s="1796" t="s">
        <v>481</v>
      </c>
      <c r="D3" s="1796"/>
      <c r="E3" s="1796"/>
      <c r="F3" s="1796"/>
      <c r="G3" s="1796"/>
      <c r="H3" s="829"/>
      <c r="I3" s="829"/>
      <c r="J3" s="149"/>
      <c r="L3" s="1729"/>
      <c r="M3" s="1731" t="s">
        <v>995</v>
      </c>
      <c r="N3" s="1731"/>
      <c r="O3" s="1731"/>
      <c r="P3" s="1732"/>
    </row>
    <row r="4" spans="2:20" ht="7.5" customHeight="1" x14ac:dyDescent="0.25">
      <c r="B4" s="150"/>
      <c r="C4" s="290"/>
      <c r="D4" s="110"/>
      <c r="E4" s="110"/>
      <c r="F4" s="110"/>
      <c r="G4" s="110"/>
      <c r="H4" s="110"/>
      <c r="I4" s="110"/>
      <c r="J4" s="149"/>
      <c r="L4" s="1120"/>
      <c r="M4"/>
      <c r="N4"/>
      <c r="O4"/>
      <c r="P4" s="1363"/>
    </row>
    <row r="5" spans="2:20" x14ac:dyDescent="0.25">
      <c r="B5" s="150"/>
      <c r="C5" s="1162" t="s">
        <v>818</v>
      </c>
      <c r="D5" s="1163"/>
      <c r="E5" s="1163"/>
      <c r="F5" s="1163"/>
      <c r="G5" s="1163"/>
      <c r="H5" s="1163"/>
      <c r="I5" s="1163"/>
      <c r="J5" s="149"/>
      <c r="L5" s="1120"/>
      <c r="M5" s="2076" t="str">
        <f>IF(AND(F13&lt;&gt;0,F46&lt;&gt;0,G46&gt;=10),Messages!B83,"")</f>
        <v/>
      </c>
      <c r="N5" s="2076"/>
      <c r="O5" s="2076"/>
      <c r="P5" s="1363"/>
      <c r="R5"/>
      <c r="S5"/>
      <c r="T5"/>
    </row>
    <row r="6" spans="2:20" ht="15.75" thickBot="1" x14ac:dyDescent="0.3">
      <c r="B6" s="150"/>
      <c r="C6" s="415" t="s">
        <v>819</v>
      </c>
      <c r="D6" s="110"/>
      <c r="E6" s="110"/>
      <c r="F6" s="110"/>
      <c r="G6" s="110"/>
      <c r="H6" s="110"/>
      <c r="I6" s="110"/>
      <c r="J6" s="149"/>
      <c r="L6" s="1120"/>
      <c r="M6" s="2076"/>
      <c r="N6" s="2076"/>
      <c r="O6" s="2076"/>
      <c r="P6" s="1363"/>
      <c r="R6"/>
      <c r="S6"/>
      <c r="T6"/>
    </row>
    <row r="7" spans="2:20" x14ac:dyDescent="0.25">
      <c r="B7" s="150"/>
      <c r="C7" s="2077" t="s">
        <v>274</v>
      </c>
      <c r="D7" s="2079" t="s">
        <v>299</v>
      </c>
      <c r="E7" s="2079" t="s">
        <v>300</v>
      </c>
      <c r="F7" s="2079" t="s">
        <v>301</v>
      </c>
      <c r="G7" s="2081" t="s">
        <v>302</v>
      </c>
      <c r="H7" s="2072" t="s">
        <v>1049</v>
      </c>
      <c r="I7" s="2074" t="s">
        <v>1050</v>
      </c>
      <c r="J7" s="149"/>
      <c r="L7" s="1120"/>
      <c r="M7" s="2076"/>
      <c r="N7" s="2076"/>
      <c r="O7" s="2076"/>
      <c r="P7" s="1363"/>
      <c r="R7"/>
      <c r="S7"/>
      <c r="T7"/>
    </row>
    <row r="8" spans="2:20" ht="15.75" customHeight="1" thickBot="1" x14ac:dyDescent="0.3">
      <c r="B8" s="150"/>
      <c r="C8" s="2078"/>
      <c r="D8" s="2080"/>
      <c r="E8" s="2080"/>
      <c r="F8" s="2080"/>
      <c r="G8" s="2082"/>
      <c r="H8" s="2073"/>
      <c r="I8" s="2075"/>
      <c r="J8" s="149"/>
      <c r="L8" s="1120"/>
      <c r="M8" s="2076"/>
      <c r="N8" s="2076"/>
      <c r="O8" s="2076"/>
      <c r="P8" s="1773"/>
      <c r="R8"/>
      <c r="S8"/>
      <c r="T8"/>
    </row>
    <row r="9" spans="2:20" ht="15" customHeight="1" thickBot="1" x14ac:dyDescent="0.3">
      <c r="B9" s="150"/>
      <c r="C9" s="938"/>
      <c r="D9" s="773">
        <v>0</v>
      </c>
      <c r="E9" s="773">
        <v>0</v>
      </c>
      <c r="F9" s="871">
        <f>SUM(D9:E9)</f>
        <v>0</v>
      </c>
      <c r="G9" s="945"/>
      <c r="H9" s="1432"/>
      <c r="I9" s="1433"/>
      <c r="J9" s="149"/>
      <c r="L9" s="1563"/>
      <c r="M9" s="1733"/>
      <c r="N9" s="1733"/>
      <c r="O9" s="1733"/>
      <c r="P9" s="1734"/>
    </row>
    <row r="10" spans="2:20" x14ac:dyDescent="0.25">
      <c r="B10" s="150"/>
      <c r="C10" s="728"/>
      <c r="D10" s="772">
        <v>0</v>
      </c>
      <c r="E10" s="772">
        <v>0</v>
      </c>
      <c r="F10" s="870">
        <f>SUM(D10:E10)</f>
        <v>0</v>
      </c>
      <c r="G10" s="656"/>
      <c r="H10" s="1434"/>
      <c r="I10" s="1433"/>
      <c r="J10" s="149"/>
    </row>
    <row r="11" spans="2:20" ht="15" customHeight="1" x14ac:dyDescent="0.25">
      <c r="B11" s="150"/>
      <c r="C11" s="728"/>
      <c r="D11" s="772">
        <v>0</v>
      </c>
      <c r="E11" s="772">
        <v>0</v>
      </c>
      <c r="F11" s="870">
        <f>SUM(D11:E11)</f>
        <v>0</v>
      </c>
      <c r="G11" s="656"/>
      <c r="H11" s="1435"/>
      <c r="I11" s="1436"/>
      <c r="J11" s="149"/>
      <c r="Q11" s="1431"/>
    </row>
    <row r="12" spans="2:20" ht="15.75" thickBot="1" x14ac:dyDescent="0.3">
      <c r="B12" s="150"/>
      <c r="C12" s="728"/>
      <c r="D12" s="772">
        <v>0</v>
      </c>
      <c r="E12" s="772">
        <v>0</v>
      </c>
      <c r="F12" s="870">
        <f>SUM(D12:E12)</f>
        <v>0</v>
      </c>
      <c r="G12" s="656"/>
      <c r="H12" s="1435"/>
      <c r="I12" s="1437"/>
      <c r="J12" s="149"/>
      <c r="Q12"/>
    </row>
    <row r="13" spans="2:20" ht="16.5" thickTop="1" thickBot="1" x14ac:dyDescent="0.3">
      <c r="B13" s="150"/>
      <c r="C13" s="730" t="s">
        <v>625</v>
      </c>
      <c r="D13" s="777">
        <f>SUM(D9:D12)</f>
        <v>0</v>
      </c>
      <c r="E13" s="777">
        <f>SUM(E9:E12)</f>
        <v>0</v>
      </c>
      <c r="F13" s="778">
        <f>ROUND((SUM(D13:E13)),0)</f>
        <v>0</v>
      </c>
      <c r="G13" s="731"/>
      <c r="H13" s="1048"/>
      <c r="I13" s="876"/>
      <c r="J13" s="149"/>
      <c r="Q13" s="1431"/>
    </row>
    <row r="14" spans="2:20" x14ac:dyDescent="0.25">
      <c r="B14" s="150"/>
      <c r="C14" s="290"/>
      <c r="D14" s="110"/>
      <c r="E14" s="110"/>
      <c r="F14" s="110"/>
      <c r="G14" s="110"/>
      <c r="H14" s="110"/>
      <c r="I14" s="110"/>
      <c r="J14" s="149"/>
    </row>
    <row r="15" spans="2:20" ht="15.75" thickBot="1" x14ac:dyDescent="0.3">
      <c r="B15" s="150"/>
      <c r="C15" s="415" t="s">
        <v>820</v>
      </c>
      <c r="D15" s="110"/>
      <c r="E15" s="110"/>
      <c r="F15" s="110"/>
      <c r="G15" s="110"/>
      <c r="H15" s="110"/>
      <c r="I15" s="110"/>
      <c r="J15" s="149"/>
    </row>
    <row r="16" spans="2:20" ht="27" thickBot="1" x14ac:dyDescent="0.3">
      <c r="B16" s="150"/>
      <c r="C16" s="867" t="s">
        <v>274</v>
      </c>
      <c r="D16" s="754" t="s">
        <v>299</v>
      </c>
      <c r="E16" s="754" t="s">
        <v>300</v>
      </c>
      <c r="F16" s="754" t="s">
        <v>301</v>
      </c>
      <c r="G16" s="868" t="s">
        <v>302</v>
      </c>
      <c r="H16" s="1050" t="s">
        <v>1048</v>
      </c>
      <c r="I16" s="1049" t="s">
        <v>1050</v>
      </c>
      <c r="J16" s="149"/>
    </row>
    <row r="17" spans="2:10" x14ac:dyDescent="0.25">
      <c r="B17" s="150"/>
      <c r="C17" s="753"/>
      <c r="D17" s="771">
        <v>0</v>
      </c>
      <c r="E17" s="771">
        <v>0</v>
      </c>
      <c r="F17" s="869">
        <f>SUM(D17:E17)</f>
        <v>0</v>
      </c>
      <c r="G17" s="654"/>
      <c r="H17" s="773"/>
      <c r="I17" s="945"/>
      <c r="J17" s="149"/>
    </row>
    <row r="18" spans="2:10" x14ac:dyDescent="0.25">
      <c r="B18" s="150"/>
      <c r="C18" s="728"/>
      <c r="D18" s="772">
        <v>0</v>
      </c>
      <c r="E18" s="772"/>
      <c r="F18" s="870">
        <f>SUM(D18:E18)</f>
        <v>0</v>
      </c>
      <c r="G18" s="656"/>
      <c r="H18" s="772"/>
      <c r="I18" s="945"/>
      <c r="J18" s="149"/>
    </row>
    <row r="19" spans="2:10" x14ac:dyDescent="0.25">
      <c r="B19" s="150"/>
      <c r="C19" s="728"/>
      <c r="D19" s="772">
        <v>0</v>
      </c>
      <c r="E19" s="772">
        <v>0</v>
      </c>
      <c r="F19" s="870">
        <f>SUM(D19:E19)</f>
        <v>0</v>
      </c>
      <c r="G19" s="656"/>
      <c r="H19" s="774"/>
      <c r="I19" s="656"/>
      <c r="J19" s="149"/>
    </row>
    <row r="20" spans="2:10" ht="15.75" thickBot="1" x14ac:dyDescent="0.3">
      <c r="B20" s="150"/>
      <c r="C20" s="728"/>
      <c r="D20" s="772">
        <v>0</v>
      </c>
      <c r="E20" s="772">
        <v>0</v>
      </c>
      <c r="F20" s="870">
        <f>SUM(D20:E20)</f>
        <v>0</v>
      </c>
      <c r="G20" s="656"/>
      <c r="H20" s="774"/>
      <c r="I20" s="946"/>
      <c r="J20" s="149"/>
    </row>
    <row r="21" spans="2:10" ht="16.5" thickTop="1" thickBot="1" x14ac:dyDescent="0.3">
      <c r="B21" s="150"/>
      <c r="C21" s="730" t="s">
        <v>625</v>
      </c>
      <c r="D21" s="777">
        <f>SUM(D17:D20)</f>
        <v>0</v>
      </c>
      <c r="E21" s="777">
        <f>SUM(E17:E20)</f>
        <v>0</v>
      </c>
      <c r="F21" s="778">
        <f>ROUND((SUM(D21:E21)),0)</f>
        <v>0</v>
      </c>
      <c r="G21" s="731"/>
      <c r="H21" s="1048"/>
      <c r="I21" s="876"/>
      <c r="J21" s="149"/>
    </row>
    <row r="22" spans="2:10" x14ac:dyDescent="0.25">
      <c r="B22" s="150"/>
      <c r="C22" s="290"/>
      <c r="D22" s="110"/>
      <c r="E22" s="110"/>
      <c r="F22" s="151" t="s">
        <v>24</v>
      </c>
      <c r="G22" s="110"/>
      <c r="H22" s="110"/>
      <c r="I22" s="110"/>
      <c r="J22" s="149"/>
    </row>
    <row r="23" spans="2:10" x14ac:dyDescent="0.25">
      <c r="B23" s="150"/>
      <c r="C23" s="1162" t="s">
        <v>303</v>
      </c>
      <c r="D23" s="1163"/>
      <c r="E23" s="1163"/>
      <c r="F23" s="1163"/>
      <c r="G23" s="1163"/>
      <c r="H23" s="1163"/>
      <c r="I23" s="1163"/>
      <c r="J23" s="149"/>
    </row>
    <row r="24" spans="2:10" ht="5.0999999999999996" customHeight="1" thickBot="1" x14ac:dyDescent="0.3">
      <c r="B24" s="150"/>
      <c r="C24" s="415"/>
      <c r="D24" s="110"/>
      <c r="E24" s="110"/>
      <c r="F24" s="110"/>
      <c r="G24" s="110"/>
      <c r="H24" s="110"/>
      <c r="I24" s="110"/>
      <c r="J24" s="149"/>
    </row>
    <row r="25" spans="2:10" ht="15" customHeight="1" x14ac:dyDescent="0.25">
      <c r="B25" s="150"/>
      <c r="C25" s="2083" t="s">
        <v>274</v>
      </c>
      <c r="D25" s="2085" t="s">
        <v>299</v>
      </c>
      <c r="E25" s="2085" t="s">
        <v>300</v>
      </c>
      <c r="F25" s="2085" t="s">
        <v>301</v>
      </c>
      <c r="G25" s="2085" t="s">
        <v>302</v>
      </c>
      <c r="H25" s="2072" t="s">
        <v>1049</v>
      </c>
      <c r="I25" s="2074" t="s">
        <v>1050</v>
      </c>
      <c r="J25" s="149"/>
    </row>
    <row r="26" spans="2:10" ht="15.75" thickBot="1" x14ac:dyDescent="0.3">
      <c r="B26" s="150"/>
      <c r="C26" s="2088"/>
      <c r="D26" s="2087"/>
      <c r="E26" s="2087"/>
      <c r="F26" s="2087"/>
      <c r="G26" s="2087"/>
      <c r="H26" s="2073"/>
      <c r="I26" s="2075"/>
      <c r="J26" s="149"/>
    </row>
    <row r="27" spans="2:10" x14ac:dyDescent="0.25">
      <c r="B27" s="150"/>
      <c r="C27" s="755"/>
      <c r="D27" s="773">
        <v>0</v>
      </c>
      <c r="E27" s="773">
        <v>0</v>
      </c>
      <c r="F27" s="871">
        <f>SUM(D27+E27)</f>
        <v>0</v>
      </c>
      <c r="G27" s="942"/>
      <c r="H27" s="773"/>
      <c r="I27" s="654"/>
      <c r="J27" s="149"/>
    </row>
    <row r="28" spans="2:10" x14ac:dyDescent="0.25">
      <c r="B28" s="150"/>
      <c r="C28" s="756"/>
      <c r="D28" s="772">
        <v>0</v>
      </c>
      <c r="E28" s="772"/>
      <c r="F28" s="870">
        <f>SUM(D28+E28)</f>
        <v>0</v>
      </c>
      <c r="G28" s="943"/>
      <c r="H28" s="772"/>
      <c r="I28" s="945"/>
      <c r="J28" s="149"/>
    </row>
    <row r="29" spans="2:10" x14ac:dyDescent="0.25">
      <c r="B29" s="150"/>
      <c r="C29" s="757"/>
      <c r="D29" s="774">
        <v>0</v>
      </c>
      <c r="E29" s="774">
        <v>0</v>
      </c>
      <c r="F29" s="870">
        <f>SUM(D29+E29)</f>
        <v>0</v>
      </c>
      <c r="G29" s="944"/>
      <c r="H29" s="774"/>
      <c r="I29" s="656"/>
      <c r="J29" s="149"/>
    </row>
    <row r="30" spans="2:10" ht="15.75" thickBot="1" x14ac:dyDescent="0.3">
      <c r="B30" s="150"/>
      <c r="C30" s="757"/>
      <c r="D30" s="774">
        <v>0</v>
      </c>
      <c r="E30" s="774">
        <v>0</v>
      </c>
      <c r="F30" s="872">
        <f>SUM(D30+E30)</f>
        <v>0</v>
      </c>
      <c r="G30" s="944"/>
      <c r="H30" s="774"/>
      <c r="I30" s="946"/>
      <c r="J30" s="149"/>
    </row>
    <row r="31" spans="2:10" ht="16.5" thickTop="1" thickBot="1" x14ac:dyDescent="0.3">
      <c r="B31" s="150"/>
      <c r="C31" s="496" t="s">
        <v>623</v>
      </c>
      <c r="D31" s="775">
        <f>SUM(D27:D30)</f>
        <v>0</v>
      </c>
      <c r="E31" s="775">
        <f>SUM(E27:E30)</f>
        <v>0</v>
      </c>
      <c r="F31" s="776">
        <f>ROUND((SUM(D31:E31)),0)</f>
        <v>0</v>
      </c>
      <c r="G31" s="873"/>
      <c r="H31" s="1048"/>
      <c r="I31" s="876"/>
      <c r="J31" s="149"/>
    </row>
    <row r="32" spans="2:10" x14ac:dyDescent="0.25">
      <c r="B32" s="150"/>
      <c r="C32" s="290"/>
      <c r="D32" s="110"/>
      <c r="E32" s="110"/>
      <c r="F32" s="151"/>
      <c r="G32" s="110"/>
      <c r="H32" s="110"/>
      <c r="I32" s="110"/>
      <c r="J32" s="149"/>
    </row>
    <row r="33" spans="2:10" x14ac:dyDescent="0.25">
      <c r="B33" s="150"/>
      <c r="C33" s="1162" t="s">
        <v>870</v>
      </c>
      <c r="D33" s="1163"/>
      <c r="E33" s="1163"/>
      <c r="F33" s="1163"/>
      <c r="G33" s="1163"/>
      <c r="H33" s="1163"/>
      <c r="I33" s="1163"/>
      <c r="J33" s="149"/>
    </row>
    <row r="34" spans="2:10" ht="5.0999999999999996" customHeight="1" thickBot="1" x14ac:dyDescent="0.3">
      <c r="B34" s="150"/>
      <c r="C34" s="415"/>
      <c r="D34" s="110"/>
      <c r="E34" s="110"/>
      <c r="F34" s="110"/>
      <c r="G34" s="110"/>
      <c r="H34" s="110"/>
      <c r="I34" s="110"/>
      <c r="J34" s="149"/>
    </row>
    <row r="35" spans="2:10" ht="15" customHeight="1" x14ac:dyDescent="0.25">
      <c r="B35" s="150"/>
      <c r="C35" s="2083" t="s">
        <v>274</v>
      </c>
      <c r="D35" s="2085" t="s">
        <v>299</v>
      </c>
      <c r="E35" s="2085" t="s">
        <v>300</v>
      </c>
      <c r="F35" s="2085" t="s">
        <v>301</v>
      </c>
      <c r="G35" s="2085" t="s">
        <v>302</v>
      </c>
      <c r="H35" s="1838" t="s">
        <v>1049</v>
      </c>
      <c r="I35" s="2090" t="s">
        <v>1050</v>
      </c>
      <c r="J35" s="149"/>
    </row>
    <row r="36" spans="2:10" ht="15.75" thickBot="1" x14ac:dyDescent="0.3">
      <c r="B36" s="150"/>
      <c r="C36" s="2084"/>
      <c r="D36" s="2086"/>
      <c r="E36" s="2086"/>
      <c r="F36" s="2087"/>
      <c r="G36" s="2086"/>
      <c r="H36" s="2089"/>
      <c r="I36" s="2091"/>
      <c r="J36" s="149"/>
    </row>
    <row r="37" spans="2:10" x14ac:dyDescent="0.25">
      <c r="B37" s="150"/>
      <c r="C37" s="753"/>
      <c r="D37" s="771">
        <v>0</v>
      </c>
      <c r="E37" s="771">
        <v>0</v>
      </c>
      <c r="F37" s="869">
        <f>SUM(D37:E37)</f>
        <v>0</v>
      </c>
      <c r="G37" s="654"/>
      <c r="H37" s="773"/>
      <c r="I37" s="654"/>
      <c r="J37" s="149"/>
    </row>
    <row r="38" spans="2:10" x14ac:dyDescent="0.25">
      <c r="B38" s="150"/>
      <c r="C38" s="938"/>
      <c r="D38" s="773">
        <v>0</v>
      </c>
      <c r="E38" s="773">
        <v>0</v>
      </c>
      <c r="F38" s="870">
        <f>SUM(D38:E38)</f>
        <v>0</v>
      </c>
      <c r="G38" s="945"/>
      <c r="H38" s="772"/>
      <c r="I38" s="945"/>
      <c r="J38" s="149"/>
    </row>
    <row r="39" spans="2:10" x14ac:dyDescent="0.25">
      <c r="B39" s="150"/>
      <c r="C39" s="728"/>
      <c r="D39" s="772">
        <v>0</v>
      </c>
      <c r="E39" s="772">
        <v>0</v>
      </c>
      <c r="F39" s="870">
        <f>SUM(D39:E39)</f>
        <v>0</v>
      </c>
      <c r="G39" s="656"/>
      <c r="H39" s="774"/>
      <c r="I39" s="656"/>
      <c r="J39" s="149"/>
    </row>
    <row r="40" spans="2:10" ht="15.75" thickBot="1" x14ac:dyDescent="0.3">
      <c r="B40" s="874"/>
      <c r="C40" s="729"/>
      <c r="D40" s="774">
        <v>0</v>
      </c>
      <c r="E40" s="774">
        <v>0</v>
      </c>
      <c r="F40" s="872">
        <f>SUM(D40:E40)</f>
        <v>0</v>
      </c>
      <c r="G40" s="946"/>
      <c r="H40" s="774"/>
      <c r="I40" s="946"/>
      <c r="J40" s="875"/>
    </row>
    <row r="41" spans="2:10" ht="16.5" thickTop="1" thickBot="1" x14ac:dyDescent="0.3">
      <c r="B41" s="874"/>
      <c r="C41" s="496" t="s">
        <v>624</v>
      </c>
      <c r="D41" s="775">
        <f>SUM(D37:D40)</f>
        <v>0</v>
      </c>
      <c r="E41" s="775">
        <f>SUM(E37:E40)</f>
        <v>0</v>
      </c>
      <c r="F41" s="778">
        <f>ROUND((SUM(D41:E41)),0)</f>
        <v>0</v>
      </c>
      <c r="G41" s="876"/>
      <c r="H41" s="1048"/>
      <c r="I41" s="876"/>
      <c r="J41" s="875"/>
    </row>
    <row r="42" spans="2:10" ht="15.75" thickBot="1" x14ac:dyDescent="0.3">
      <c r="B42" s="152"/>
      <c r="C42" s="153"/>
      <c r="D42" s="154"/>
      <c r="E42" s="154"/>
      <c r="F42" s="154"/>
      <c r="G42" s="154"/>
      <c r="H42" s="154"/>
      <c r="I42" s="154"/>
      <c r="J42" s="155"/>
    </row>
    <row r="45" spans="2:10" ht="15.75" hidden="1" thickBot="1" x14ac:dyDescent="0.3">
      <c r="D45" s="1522"/>
      <c r="E45" s="306" t="s">
        <v>974</v>
      </c>
      <c r="F45"/>
      <c r="G45" s="1645" t="s">
        <v>984</v>
      </c>
    </row>
    <row r="46" spans="2:10" ht="36.75" hidden="1" thickBot="1" x14ac:dyDescent="0.3">
      <c r="D46" s="1522"/>
      <c r="E46" s="1774" t="s">
        <v>296</v>
      </c>
      <c r="F46" s="1775">
        <f>'8A'!Q48</f>
        <v>0</v>
      </c>
      <c r="G46" s="1775">
        <f>ABS(F46-F13)</f>
        <v>0</v>
      </c>
    </row>
  </sheetData>
  <sheetProtection algorithmName="SHA-512" hashValue="Zo4jpPh3EYDeOpjNfCHQItRSArh0X/rMT1j+ukrSS2Q0+1ZLLL5CYsHdvI31DbXRBYOgCA4Kcuk4FVwnxkMiKA==" saltValue="RDId2gQWVcwHjPZEYFCpxw==" spinCount="100000" sheet="1" formatCells="0" formatColumns="0" formatRows="0" insertRows="0"/>
  <mergeCells count="23">
    <mergeCell ref="H35:H36"/>
    <mergeCell ref="I35:I36"/>
    <mergeCell ref="H25:H26"/>
    <mergeCell ref="I25:I26"/>
    <mergeCell ref="G35:G36"/>
    <mergeCell ref="G25:G26"/>
    <mergeCell ref="C35:C36"/>
    <mergeCell ref="D35:D36"/>
    <mergeCell ref="E35:E36"/>
    <mergeCell ref="F35:F36"/>
    <mergeCell ref="F25:F26"/>
    <mergeCell ref="E25:E26"/>
    <mergeCell ref="D25:D26"/>
    <mergeCell ref="C25:C26"/>
    <mergeCell ref="H7:H8"/>
    <mergeCell ref="I7:I8"/>
    <mergeCell ref="M5:O8"/>
    <mergeCell ref="C3:G3"/>
    <mergeCell ref="C7:C8"/>
    <mergeCell ref="D7:D8"/>
    <mergeCell ref="E7:E8"/>
    <mergeCell ref="F7:F8"/>
    <mergeCell ref="G7:G8"/>
  </mergeCells>
  <pageMargins left="0.7" right="0.7" top="0.75" bottom="0.75" header="0.3" footer="0.3"/>
  <pageSetup scale="73" orientation="landscape" r:id="rId1"/>
  <headerFooter>
    <oddFooter>&amp;LForm 8B
Operating, Service and Rent Subsidy Sources&amp;CCFA Forms</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C6A0919C-D961-4B0B-8D6E-61B6F215E65A}">
            <xm:f>NOT(ISERROR(SEARCH("WARNING",M5)))</xm:f>
            <xm:f>"WARNING"</xm:f>
            <x14:dxf>
              <font>
                <color rgb="FF9C0006"/>
              </font>
              <fill>
                <patternFill>
                  <bgColor rgb="FFFFC7CE"/>
                </patternFill>
              </fill>
            </x14:dxf>
          </x14:cfRule>
          <xm:sqref>M5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0456-4309-4F1A-8C97-079FD893CF74}">
  <sheetPr>
    <tabColor theme="1"/>
  </sheetPr>
  <dimension ref="A1:G20"/>
  <sheetViews>
    <sheetView workbookViewId="0">
      <selection activeCell="Y12" sqref="Y12"/>
    </sheetView>
  </sheetViews>
  <sheetFormatPr defaultRowHeight="15" x14ac:dyDescent="0.25"/>
  <cols>
    <col min="1" max="1" width="13.7109375" bestFit="1" customWidth="1"/>
    <col min="2" max="2" width="22.140625" bestFit="1" customWidth="1"/>
    <col min="3" max="3" width="22.42578125" bestFit="1" customWidth="1"/>
    <col min="4" max="4" width="16" bestFit="1" customWidth="1"/>
    <col min="5" max="5" width="13.7109375" bestFit="1" customWidth="1"/>
    <col min="6" max="6" width="22.7109375" bestFit="1" customWidth="1"/>
    <col min="7" max="7" width="23.5703125" bestFit="1" customWidth="1"/>
  </cols>
  <sheetData>
    <row r="1" spans="1:7" ht="15.75" thickBot="1" x14ac:dyDescent="0.3">
      <c r="A1" s="1787" t="s">
        <v>652</v>
      </c>
      <c r="B1" s="1787" t="s">
        <v>1088</v>
      </c>
      <c r="C1" s="1787" t="s">
        <v>1089</v>
      </c>
      <c r="D1" s="1787" t="s">
        <v>1090</v>
      </c>
      <c r="E1" s="1788" t="s">
        <v>1091</v>
      </c>
      <c r="F1" s="1787" t="s">
        <v>1092</v>
      </c>
      <c r="G1" s="1787" t="s">
        <v>1093</v>
      </c>
    </row>
    <row r="2" spans="1:7" x14ac:dyDescent="0.25">
      <c r="B2" s="1790">
        <f>'7'!C53</f>
        <v>0</v>
      </c>
      <c r="C2" s="1789">
        <f>'7'!F53</f>
        <v>0</v>
      </c>
      <c r="D2">
        <f>('7'!M53)*100</f>
        <v>0</v>
      </c>
      <c r="E2">
        <f>'7'!N53</f>
        <v>0</v>
      </c>
      <c r="F2">
        <f>'7'!O53</f>
        <v>0</v>
      </c>
      <c r="G2">
        <f>'7'!P53</f>
        <v>0</v>
      </c>
    </row>
    <row r="3" spans="1:7" x14ac:dyDescent="0.25">
      <c r="B3" s="1790">
        <f>'7'!C54</f>
        <v>0</v>
      </c>
      <c r="C3" s="1789">
        <f>'7'!F54</f>
        <v>0</v>
      </c>
      <c r="D3">
        <f>('7'!M54)*100</f>
        <v>0</v>
      </c>
      <c r="E3">
        <f>'7'!N54</f>
        <v>0</v>
      </c>
      <c r="F3">
        <f>'7'!O54</f>
        <v>0</v>
      </c>
      <c r="G3">
        <f>'7'!P54</f>
        <v>0</v>
      </c>
    </row>
    <row r="4" spans="1:7" x14ac:dyDescent="0.25">
      <c r="B4" s="1790">
        <f>'7'!C55</f>
        <v>0</v>
      </c>
      <c r="C4" s="1789">
        <f>'7'!F55</f>
        <v>0</v>
      </c>
      <c r="D4">
        <f>('7'!M55)*100</f>
        <v>0</v>
      </c>
      <c r="E4">
        <f>'7'!N55</f>
        <v>0</v>
      </c>
      <c r="F4">
        <f>'7'!O55</f>
        <v>0</v>
      </c>
      <c r="G4">
        <f>'7'!P55</f>
        <v>0</v>
      </c>
    </row>
    <row r="5" spans="1:7" x14ac:dyDescent="0.25">
      <c r="B5" s="1790">
        <f>'7'!C56</f>
        <v>0</v>
      </c>
      <c r="C5" s="1789">
        <f>'7'!F56</f>
        <v>0</v>
      </c>
      <c r="D5">
        <f>('7'!M56)*100</f>
        <v>0</v>
      </c>
      <c r="E5">
        <f>'7'!N56</f>
        <v>0</v>
      </c>
      <c r="F5">
        <f>'7'!O56</f>
        <v>0</v>
      </c>
      <c r="G5">
        <f>'7'!P56</f>
        <v>0</v>
      </c>
    </row>
    <row r="6" spans="1:7" x14ac:dyDescent="0.25">
      <c r="B6" s="1790">
        <f>'7'!C57</f>
        <v>0</v>
      </c>
      <c r="C6" s="1789">
        <f>'7'!F57</f>
        <v>0</v>
      </c>
      <c r="D6">
        <f>('7'!M57)*100</f>
        <v>0</v>
      </c>
      <c r="E6">
        <f>'7'!N57</f>
        <v>0</v>
      </c>
      <c r="F6">
        <f>'7'!O57</f>
        <v>0</v>
      </c>
      <c r="G6">
        <f>'7'!P57</f>
        <v>0</v>
      </c>
    </row>
    <row r="7" spans="1:7" x14ac:dyDescent="0.25">
      <c r="B7" s="1790">
        <f>'7'!C58</f>
        <v>0</v>
      </c>
      <c r="C7" s="1789">
        <f>'7'!F58</f>
        <v>0</v>
      </c>
      <c r="D7">
        <f>('7'!M58)*100</f>
        <v>0</v>
      </c>
      <c r="E7">
        <f>'7'!N58</f>
        <v>0</v>
      </c>
      <c r="F7">
        <f>'7'!O58</f>
        <v>0</v>
      </c>
      <c r="G7">
        <f>'7'!P58</f>
        <v>0</v>
      </c>
    </row>
    <row r="8" spans="1:7" x14ac:dyDescent="0.25">
      <c r="B8" s="1790">
        <f>'7'!C59</f>
        <v>0</v>
      </c>
      <c r="C8" s="1789">
        <f>'7'!F59</f>
        <v>0</v>
      </c>
      <c r="D8">
        <f>('7'!M59)*100</f>
        <v>0</v>
      </c>
      <c r="E8">
        <f>'7'!N59</f>
        <v>0</v>
      </c>
      <c r="F8">
        <f>'7'!O59</f>
        <v>0</v>
      </c>
      <c r="G8">
        <f>'7'!P59</f>
        <v>0</v>
      </c>
    </row>
    <row r="9" spans="1:7" x14ac:dyDescent="0.25">
      <c r="B9" s="1790">
        <f>'7'!C60</f>
        <v>0</v>
      </c>
      <c r="C9" s="1789">
        <f>'7'!F60</f>
        <v>0</v>
      </c>
      <c r="D9">
        <f>('7'!M60)*100</f>
        <v>0</v>
      </c>
      <c r="E9">
        <f>'7'!N60</f>
        <v>0</v>
      </c>
      <c r="F9">
        <f>'7'!O60</f>
        <v>0</v>
      </c>
      <c r="G9">
        <f>'7'!P60</f>
        <v>0</v>
      </c>
    </row>
    <row r="10" spans="1:7" x14ac:dyDescent="0.25">
      <c r="B10" s="1790">
        <f>'7'!C61</f>
        <v>0</v>
      </c>
      <c r="C10" s="1789">
        <f>'7'!F61</f>
        <v>0</v>
      </c>
      <c r="D10">
        <f>('7'!M61)*100</f>
        <v>0</v>
      </c>
      <c r="E10">
        <f>'7'!N61</f>
        <v>0</v>
      </c>
      <c r="F10">
        <f>'7'!O61</f>
        <v>0</v>
      </c>
      <c r="G10">
        <f>'7'!P61</f>
        <v>0</v>
      </c>
    </row>
    <row r="11" spans="1:7" x14ac:dyDescent="0.25">
      <c r="B11" s="1790">
        <f>'7'!C62</f>
        <v>0</v>
      </c>
      <c r="C11" s="1789">
        <f>'7'!F62</f>
        <v>0</v>
      </c>
      <c r="D11">
        <f>('7'!M62)*100</f>
        <v>0</v>
      </c>
      <c r="E11">
        <f>'7'!N62</f>
        <v>0</v>
      </c>
      <c r="F11">
        <f>'7'!O62</f>
        <v>0</v>
      </c>
      <c r="G11">
        <f>'7'!P62</f>
        <v>0</v>
      </c>
    </row>
    <row r="12" spans="1:7" x14ac:dyDescent="0.25">
      <c r="B12" s="1790">
        <f>'7'!C63</f>
        <v>0</v>
      </c>
      <c r="C12" s="1789">
        <f>'7'!F63</f>
        <v>0</v>
      </c>
      <c r="D12">
        <f>('7'!M63)*100</f>
        <v>0</v>
      </c>
      <c r="E12">
        <f>'7'!N63</f>
        <v>0</v>
      </c>
      <c r="F12">
        <f>'7'!O63</f>
        <v>0</v>
      </c>
      <c r="G12">
        <f>'7'!P63</f>
        <v>0</v>
      </c>
    </row>
    <row r="13" spans="1:7" x14ac:dyDescent="0.25">
      <c r="B13" s="1790">
        <f>'7'!C64</f>
        <v>0</v>
      </c>
      <c r="C13" s="1789">
        <f>'7'!F64</f>
        <v>0</v>
      </c>
      <c r="D13">
        <f>('7'!M64)*100</f>
        <v>0</v>
      </c>
      <c r="E13">
        <f>'7'!N64</f>
        <v>0</v>
      </c>
      <c r="F13">
        <f>'7'!O64</f>
        <v>0</v>
      </c>
      <c r="G13">
        <f>'7'!P64</f>
        <v>0</v>
      </c>
    </row>
    <row r="14" spans="1:7" x14ac:dyDescent="0.25">
      <c r="B14" s="1790">
        <f>'7'!C65</f>
        <v>0</v>
      </c>
      <c r="C14" s="1789">
        <f>'7'!F65</f>
        <v>0</v>
      </c>
      <c r="D14">
        <f>('7'!M65)*100</f>
        <v>0</v>
      </c>
      <c r="E14">
        <f>'7'!N65</f>
        <v>0</v>
      </c>
      <c r="F14">
        <f>'7'!O65</f>
        <v>0</v>
      </c>
      <c r="G14">
        <f>'7'!P65</f>
        <v>0</v>
      </c>
    </row>
    <row r="15" spans="1:7" x14ac:dyDescent="0.25">
      <c r="B15" s="1790">
        <f>'7'!C66</f>
        <v>0</v>
      </c>
      <c r="C15" s="1789">
        <f>'7'!F66</f>
        <v>0</v>
      </c>
      <c r="D15">
        <f>('7'!M66)*100</f>
        <v>0</v>
      </c>
      <c r="E15">
        <f>'7'!N66</f>
        <v>0</v>
      </c>
      <c r="F15">
        <f>'7'!O66</f>
        <v>0</v>
      </c>
      <c r="G15">
        <f>'7'!P66</f>
        <v>0</v>
      </c>
    </row>
    <row r="16" spans="1:7" x14ac:dyDescent="0.25">
      <c r="B16" s="1790">
        <f>'7'!C67</f>
        <v>0</v>
      </c>
      <c r="C16" s="1789">
        <f>'7'!F67</f>
        <v>0</v>
      </c>
      <c r="D16">
        <f>('7'!M67)*100</f>
        <v>0</v>
      </c>
      <c r="E16">
        <f>'7'!N67</f>
        <v>0</v>
      </c>
      <c r="F16">
        <f>'7'!O67</f>
        <v>0</v>
      </c>
      <c r="G16">
        <f>'7'!P67</f>
        <v>0</v>
      </c>
    </row>
    <row r="17" spans="2:7" x14ac:dyDescent="0.25">
      <c r="B17" s="1790">
        <f>'7'!C68</f>
        <v>0</v>
      </c>
      <c r="C17" s="1789">
        <f>'7'!F68</f>
        <v>0</v>
      </c>
      <c r="D17">
        <f>('7'!M68)*100</f>
        <v>0</v>
      </c>
      <c r="E17">
        <f>'7'!N68</f>
        <v>0</v>
      </c>
      <c r="F17">
        <f>'7'!O68</f>
        <v>0</v>
      </c>
      <c r="G17">
        <f>'7'!P68</f>
        <v>0</v>
      </c>
    </row>
    <row r="18" spans="2:7" x14ac:dyDescent="0.25">
      <c r="B18" s="1790">
        <f>'7'!C69</f>
        <v>0</v>
      </c>
      <c r="C18" s="1789">
        <f>'7'!F69</f>
        <v>0</v>
      </c>
      <c r="D18">
        <f>('7'!M69)*100</f>
        <v>0</v>
      </c>
      <c r="E18">
        <f>'7'!N69</f>
        <v>0</v>
      </c>
      <c r="F18">
        <f>'7'!O69</f>
        <v>0</v>
      </c>
      <c r="G18">
        <f>'7'!P69</f>
        <v>0</v>
      </c>
    </row>
    <row r="19" spans="2:7" x14ac:dyDescent="0.25">
      <c r="B19" s="1790">
        <f>'7'!C70</f>
        <v>0</v>
      </c>
      <c r="C19" s="1789">
        <f>'7'!F70</f>
        <v>0</v>
      </c>
      <c r="D19">
        <f>('7'!M70)*100</f>
        <v>0</v>
      </c>
      <c r="E19">
        <f>'7'!N70</f>
        <v>0</v>
      </c>
      <c r="F19">
        <f>'7'!O70</f>
        <v>0</v>
      </c>
      <c r="G19">
        <f>'7'!P70</f>
        <v>0</v>
      </c>
    </row>
    <row r="20" spans="2:7" x14ac:dyDescent="0.25">
      <c r="B20" s="1790">
        <f>'7'!C71</f>
        <v>0</v>
      </c>
      <c r="C20" s="1789">
        <f>'7'!F71</f>
        <v>0</v>
      </c>
      <c r="D20">
        <f>('7'!M71)*100</f>
        <v>0</v>
      </c>
      <c r="E20">
        <f>'7'!N71</f>
        <v>0</v>
      </c>
      <c r="F20">
        <f>'7'!O71</f>
        <v>0</v>
      </c>
      <c r="G20">
        <f>'7'!P71</f>
        <v>0</v>
      </c>
    </row>
  </sheetData>
  <sheetProtection algorithmName="SHA-512" hashValue="/sQPnOGtHTx8s/8IEKR/boZYMHpQiOUdA0GoD/MrmsuJzscQG+O3NXKyKn4VPEklmjN+U2npGyjoGlm5XCQobA==" saltValue="9MdajMrGmKVaceVNd82DKQ=="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B1:AI68"/>
  <sheetViews>
    <sheetView showGridLines="0" zoomScaleNormal="100" workbookViewId="0">
      <selection activeCell="I30" sqref="I30"/>
    </sheetView>
  </sheetViews>
  <sheetFormatPr defaultColWidth="9.140625" defaultRowHeight="15" x14ac:dyDescent="0.25"/>
  <cols>
    <col min="1" max="2" width="1.7109375" style="296" customWidth="1"/>
    <col min="3" max="3" width="20" style="296" customWidth="1"/>
    <col min="4" max="4" width="11.5703125" style="296" bestFit="1" customWidth="1"/>
    <col min="5" max="5" width="14.28515625" style="296" customWidth="1"/>
    <col min="6" max="8" width="9.140625" style="296"/>
    <col min="9" max="9" width="7.28515625" style="296" bestFit="1" customWidth="1"/>
    <col min="10" max="10" width="6.85546875" style="296" bestFit="1" customWidth="1"/>
    <col min="11" max="11" width="10.7109375" style="296" bestFit="1" customWidth="1"/>
    <col min="12" max="12" width="12.5703125" style="296" bestFit="1" customWidth="1"/>
    <col min="13" max="13" width="2.85546875" style="296" customWidth="1"/>
    <col min="14" max="14" width="11.42578125" style="296" customWidth="1"/>
    <col min="15" max="17" width="10" style="296" bestFit="1" customWidth="1"/>
    <col min="18" max="18" width="11.140625" style="296" bestFit="1" customWidth="1"/>
    <col min="19" max="19" width="1.7109375" style="296" customWidth="1"/>
    <col min="20" max="21" width="1.42578125" style="296" customWidth="1"/>
    <col min="22" max="27" width="9.140625" style="296"/>
    <col min="28" max="29" width="1.42578125" style="296" customWidth="1"/>
    <col min="30" max="16384" width="9.140625" style="296"/>
  </cols>
  <sheetData>
    <row r="1" spans="2:35" ht="9" customHeight="1" thickBot="1" x14ac:dyDescent="0.3"/>
    <row r="2" spans="2:35" ht="9" customHeight="1" thickBot="1" x14ac:dyDescent="0.3">
      <c r="B2" s="156"/>
      <c r="C2" s="157"/>
      <c r="D2" s="157"/>
      <c r="E2" s="158"/>
      <c r="F2" s="158"/>
      <c r="G2" s="159"/>
      <c r="H2" s="160"/>
      <c r="I2" s="160"/>
      <c r="J2" s="160"/>
      <c r="K2" s="161"/>
      <c r="L2" s="159"/>
      <c r="M2" s="159"/>
      <c r="N2" s="162"/>
      <c r="O2" s="158"/>
      <c r="P2" s="159"/>
      <c r="Q2" s="159"/>
      <c r="R2" s="159"/>
      <c r="S2" s="163"/>
    </row>
    <row r="3" spans="2:35" ht="18.75" x14ac:dyDescent="0.3">
      <c r="B3" s="164"/>
      <c r="C3" s="1796" t="s">
        <v>603</v>
      </c>
      <c r="D3" s="1796"/>
      <c r="E3" s="1796"/>
      <c r="F3" s="1796"/>
      <c r="G3" s="1796"/>
      <c r="H3" s="1796"/>
      <c r="I3" s="1796"/>
      <c r="J3" s="1796"/>
      <c r="K3" s="1796"/>
      <c r="L3" s="1796"/>
      <c r="M3" s="1796"/>
      <c r="N3" s="1796"/>
      <c r="O3" s="1796"/>
      <c r="P3" s="1796"/>
      <c r="Q3" s="1796"/>
      <c r="R3" s="1796"/>
      <c r="S3" s="149"/>
      <c r="U3" s="1729"/>
      <c r="V3" s="1731"/>
      <c r="W3" s="1731"/>
      <c r="X3" s="1730" t="s">
        <v>995</v>
      </c>
      <c r="Y3" s="1731"/>
      <c r="Z3" s="1731"/>
      <c r="AA3" s="1731"/>
      <c r="AB3" s="1732"/>
      <c r="AD3"/>
      <c r="AE3"/>
      <c r="AF3"/>
      <c r="AG3"/>
      <c r="AH3"/>
      <c r="AI3"/>
    </row>
    <row r="4" spans="2:35" ht="8.25" customHeight="1" thickBot="1" x14ac:dyDescent="0.3">
      <c r="B4" s="164"/>
      <c r="C4"/>
      <c r="D4"/>
      <c r="E4"/>
      <c r="F4"/>
      <c r="G4"/>
      <c r="H4"/>
      <c r="I4"/>
      <c r="J4"/>
      <c r="K4"/>
      <c r="L4"/>
      <c r="M4" s="167"/>
      <c r="N4"/>
      <c r="O4"/>
      <c r="P4"/>
      <c r="Q4"/>
      <c r="R4"/>
      <c r="S4" s="149"/>
      <c r="U4" s="1120"/>
      <c r="V4"/>
      <c r="W4"/>
      <c r="X4"/>
      <c r="Y4"/>
      <c r="Z4"/>
      <c r="AA4"/>
      <c r="AB4" s="1363"/>
      <c r="AD4"/>
      <c r="AE4"/>
      <c r="AF4"/>
      <c r="AG4"/>
      <c r="AH4"/>
      <c r="AI4"/>
    </row>
    <row r="5" spans="2:35" ht="16.5" thickBot="1" x14ac:dyDescent="0.3">
      <c r="B5" s="164"/>
      <c r="C5" s="2096" t="s">
        <v>566</v>
      </c>
      <c r="D5" s="2097"/>
      <c r="E5" s="2134"/>
      <c r="F5" s="2134"/>
      <c r="G5" s="2134"/>
      <c r="H5" s="2134"/>
      <c r="I5" s="2134"/>
      <c r="J5" s="2097"/>
      <c r="K5" s="2134"/>
      <c r="L5" s="2135"/>
      <c r="M5" s="167"/>
      <c r="N5" s="2092" t="s">
        <v>864</v>
      </c>
      <c r="O5" s="2093"/>
      <c r="P5" s="2093"/>
      <c r="Q5" s="2094"/>
      <c r="R5" s="2095"/>
      <c r="S5" s="149"/>
      <c r="U5" s="1120"/>
      <c r="V5" s="2106" t="str">
        <f>IF(Q67&gt;=10,Messages!B89,"")</f>
        <v/>
      </c>
      <c r="W5" s="2106"/>
      <c r="X5" s="2106"/>
      <c r="Y5" s="2106"/>
      <c r="Z5" s="2106"/>
      <c r="AA5" s="2106"/>
      <c r="AB5" s="1363"/>
      <c r="AD5"/>
      <c r="AE5"/>
      <c r="AF5"/>
      <c r="AG5"/>
      <c r="AH5"/>
      <c r="AI5"/>
    </row>
    <row r="6" spans="2:35" x14ac:dyDescent="0.25">
      <c r="B6" s="168"/>
      <c r="C6" s="2118" t="s">
        <v>565</v>
      </c>
      <c r="D6" s="2121" t="s">
        <v>570</v>
      </c>
      <c r="E6" s="2121" t="s">
        <v>304</v>
      </c>
      <c r="F6" s="2124" t="s">
        <v>863</v>
      </c>
      <c r="G6" s="2127" t="s">
        <v>305</v>
      </c>
      <c r="H6" s="2124" t="s">
        <v>306</v>
      </c>
      <c r="I6" s="2130" t="s">
        <v>631</v>
      </c>
      <c r="J6" s="2124" t="s">
        <v>630</v>
      </c>
      <c r="K6" s="2127" t="s">
        <v>307</v>
      </c>
      <c r="L6" s="2139" t="s">
        <v>310</v>
      </c>
      <c r="M6" s="167"/>
      <c r="N6" s="2142" t="s">
        <v>312</v>
      </c>
      <c r="O6" s="2144" t="str">
        <f>IF('8B'!C27="","Enter Source Name on Form 8B",'8B'!C27)</f>
        <v>Enter Source Name on Form 8B</v>
      </c>
      <c r="P6" s="2144" t="str">
        <f>IF('8B'!C28="","Enter Source Name on Form 8B",'8B'!C28)</f>
        <v>Enter Source Name on Form 8B</v>
      </c>
      <c r="Q6" s="2144" t="str">
        <f>IF('8B'!C29="","Enter Source Name on Form 8B",'8B'!C29)</f>
        <v>Enter Source Name on Form 8B</v>
      </c>
      <c r="R6" s="2136" t="str">
        <f>IF('8B'!C30="","Enter Source Name on Form 8B",'8B'!C30)</f>
        <v>Enter Source Name on Form 8B</v>
      </c>
      <c r="S6" s="149"/>
      <c r="U6" s="1120"/>
      <c r="V6" s="2106"/>
      <c r="W6" s="2106"/>
      <c r="X6" s="2106"/>
      <c r="Y6" s="2106"/>
      <c r="Z6" s="2106"/>
      <c r="AA6" s="2106"/>
      <c r="AB6" s="1363"/>
      <c r="AD6"/>
      <c r="AE6"/>
      <c r="AF6"/>
      <c r="AG6"/>
      <c r="AH6"/>
      <c r="AI6"/>
    </row>
    <row r="7" spans="2:35" x14ac:dyDescent="0.25">
      <c r="B7" s="168"/>
      <c r="C7" s="2119"/>
      <c r="D7" s="2122"/>
      <c r="E7" s="2122"/>
      <c r="F7" s="2125"/>
      <c r="G7" s="2128"/>
      <c r="H7" s="2125"/>
      <c r="I7" s="2131"/>
      <c r="J7" s="2125"/>
      <c r="K7" s="2128"/>
      <c r="L7" s="2140"/>
      <c r="M7" s="167"/>
      <c r="N7" s="2143"/>
      <c r="O7" s="2145"/>
      <c r="P7" s="2145"/>
      <c r="Q7" s="2145"/>
      <c r="R7" s="2137"/>
      <c r="S7" s="149"/>
      <c r="U7" s="1120"/>
      <c r="V7"/>
      <c r="W7"/>
      <c r="X7"/>
      <c r="Y7"/>
      <c r="Z7"/>
      <c r="AA7"/>
      <c r="AB7" s="1363"/>
      <c r="AD7"/>
      <c r="AE7"/>
      <c r="AF7"/>
      <c r="AG7"/>
      <c r="AH7"/>
      <c r="AI7"/>
    </row>
    <row r="8" spans="2:35" x14ac:dyDescent="0.25">
      <c r="B8" s="168"/>
      <c r="C8" s="2119"/>
      <c r="D8" s="2122"/>
      <c r="E8" s="2122"/>
      <c r="F8" s="2125"/>
      <c r="G8" s="2128"/>
      <c r="H8" s="2125"/>
      <c r="I8" s="2131"/>
      <c r="J8" s="2125"/>
      <c r="K8" s="2128"/>
      <c r="L8" s="2140"/>
      <c r="M8" s="167"/>
      <c r="N8" s="2143"/>
      <c r="O8" s="2145"/>
      <c r="P8" s="2145"/>
      <c r="Q8" s="2145"/>
      <c r="R8" s="2137"/>
      <c r="S8" s="149"/>
      <c r="U8" s="1120"/>
      <c r="V8" s="2133" t="str">
        <f>IF(Q68&gt;=10,Messages!B91,"")</f>
        <v/>
      </c>
      <c r="W8" s="2133"/>
      <c r="X8" s="2133"/>
      <c r="Y8" s="2133"/>
      <c r="Z8" s="2133"/>
      <c r="AA8" s="2133"/>
      <c r="AB8" s="1363"/>
      <c r="AD8"/>
      <c r="AE8"/>
      <c r="AF8"/>
      <c r="AG8"/>
      <c r="AH8"/>
      <c r="AI8"/>
    </row>
    <row r="9" spans="2:35" x14ac:dyDescent="0.25">
      <c r="B9" s="168"/>
      <c r="C9" s="2119"/>
      <c r="D9" s="2122"/>
      <c r="E9" s="2122"/>
      <c r="F9" s="2125"/>
      <c r="G9" s="2128"/>
      <c r="H9" s="2125"/>
      <c r="I9" s="2131"/>
      <c r="J9" s="2125"/>
      <c r="K9" s="2128"/>
      <c r="L9" s="2140"/>
      <c r="M9" s="167"/>
      <c r="N9" s="2143"/>
      <c r="O9" s="2145"/>
      <c r="P9" s="2145"/>
      <c r="Q9" s="2145"/>
      <c r="R9" s="2137"/>
      <c r="S9" s="149"/>
      <c r="U9" s="1120"/>
      <c r="V9" s="2133"/>
      <c r="W9" s="2133"/>
      <c r="X9" s="2133"/>
      <c r="Y9" s="2133"/>
      <c r="Z9" s="2133"/>
      <c r="AA9" s="2133"/>
      <c r="AB9" s="1363"/>
      <c r="AD9"/>
      <c r="AE9"/>
      <c r="AF9"/>
      <c r="AG9"/>
      <c r="AH9"/>
      <c r="AI9"/>
    </row>
    <row r="10" spans="2:35" ht="15.75" thickBot="1" x14ac:dyDescent="0.3">
      <c r="B10" s="168"/>
      <c r="C10" s="2120"/>
      <c r="D10" s="2123"/>
      <c r="E10" s="2123"/>
      <c r="F10" s="2126"/>
      <c r="G10" s="2129"/>
      <c r="H10" s="2126"/>
      <c r="I10" s="2132"/>
      <c r="J10" s="2126"/>
      <c r="K10" s="2129"/>
      <c r="L10" s="2141"/>
      <c r="M10" s="167"/>
      <c r="N10" s="2029"/>
      <c r="O10" s="2146"/>
      <c r="P10" s="2146"/>
      <c r="Q10" s="2146"/>
      <c r="R10" s="2138"/>
      <c r="S10" s="149"/>
      <c r="U10" s="1563"/>
      <c r="V10" s="1733"/>
      <c r="W10" s="1733"/>
      <c r="X10" s="1733"/>
      <c r="Y10" s="1733"/>
      <c r="Z10" s="1733"/>
      <c r="AA10" s="1733"/>
      <c r="AB10" s="1734"/>
      <c r="AD10"/>
      <c r="AE10"/>
      <c r="AF10"/>
      <c r="AG10"/>
      <c r="AH10"/>
      <c r="AI10"/>
    </row>
    <row r="11" spans="2:35" x14ac:dyDescent="0.25">
      <c r="B11" s="168"/>
      <c r="C11" s="920"/>
      <c r="D11" s="719"/>
      <c r="E11" s="546"/>
      <c r="F11" s="785"/>
      <c r="G11" s="547"/>
      <c r="H11" s="877">
        <f>F11*G11</f>
        <v>0</v>
      </c>
      <c r="I11" s="547" t="s">
        <v>479</v>
      </c>
      <c r="J11" s="547">
        <v>0</v>
      </c>
      <c r="K11" s="1032">
        <f>H11*J11</f>
        <v>0</v>
      </c>
      <c r="L11" s="878">
        <f>H11+K11</f>
        <v>0</v>
      </c>
      <c r="M11" s="169"/>
      <c r="N11" s="784">
        <v>0</v>
      </c>
      <c r="O11" s="785">
        <v>0</v>
      </c>
      <c r="P11" s="785">
        <v>0</v>
      </c>
      <c r="Q11" s="935">
        <v>0</v>
      </c>
      <c r="R11" s="786">
        <v>0</v>
      </c>
      <c r="S11" s="170"/>
      <c r="AD11"/>
      <c r="AE11"/>
      <c r="AF11"/>
      <c r="AG11"/>
      <c r="AH11"/>
      <c r="AI11"/>
    </row>
    <row r="12" spans="2:35" x14ac:dyDescent="0.25">
      <c r="B12" s="164"/>
      <c r="C12" s="520"/>
      <c r="D12" s="720"/>
      <c r="E12" s="673"/>
      <c r="F12" s="781"/>
      <c r="G12" s="549"/>
      <c r="H12" s="879">
        <f t="shared" ref="H12:H19" si="0">F12*G12</f>
        <v>0</v>
      </c>
      <c r="I12" s="549"/>
      <c r="J12" s="1031">
        <v>0</v>
      </c>
      <c r="K12" s="1032">
        <f t="shared" ref="K12:K16" si="1">H12*J12</f>
        <v>0</v>
      </c>
      <c r="L12" s="880">
        <f>H12+K12</f>
        <v>0</v>
      </c>
      <c r="M12" s="169"/>
      <c r="N12" s="787">
        <v>0</v>
      </c>
      <c r="O12" s="781">
        <v>0</v>
      </c>
      <c r="P12" s="781">
        <v>0</v>
      </c>
      <c r="Q12" s="936">
        <v>0</v>
      </c>
      <c r="R12" s="788">
        <v>0</v>
      </c>
      <c r="S12" s="171"/>
      <c r="AD12"/>
      <c r="AE12"/>
      <c r="AF12"/>
      <c r="AG12"/>
      <c r="AH12"/>
      <c r="AI12"/>
    </row>
    <row r="13" spans="2:35" x14ac:dyDescent="0.25">
      <c r="B13" s="164"/>
      <c r="C13" s="520"/>
      <c r="D13" s="720"/>
      <c r="E13" s="673"/>
      <c r="F13" s="781"/>
      <c r="G13" s="549"/>
      <c r="H13" s="879">
        <f t="shared" si="0"/>
        <v>0</v>
      </c>
      <c r="I13" s="549"/>
      <c r="J13" s="549">
        <v>0</v>
      </c>
      <c r="K13" s="1032">
        <f t="shared" si="1"/>
        <v>0</v>
      </c>
      <c r="L13" s="880">
        <f t="shared" ref="L13:L19" si="2">H13+K13</f>
        <v>0</v>
      </c>
      <c r="M13" s="169"/>
      <c r="N13" s="787">
        <v>0</v>
      </c>
      <c r="O13" s="781">
        <v>0</v>
      </c>
      <c r="P13" s="781">
        <v>0</v>
      </c>
      <c r="Q13" s="936">
        <v>0</v>
      </c>
      <c r="R13" s="788">
        <v>0</v>
      </c>
      <c r="S13" s="149"/>
    </row>
    <row r="14" spans="2:35" x14ac:dyDescent="0.25">
      <c r="B14" s="164"/>
      <c r="C14" s="520"/>
      <c r="D14" s="720"/>
      <c r="E14" s="673"/>
      <c r="F14" s="781"/>
      <c r="G14" s="549"/>
      <c r="H14" s="879">
        <f t="shared" si="0"/>
        <v>0</v>
      </c>
      <c r="I14" s="549"/>
      <c r="J14" s="549">
        <v>0</v>
      </c>
      <c r="K14" s="1032">
        <f t="shared" si="1"/>
        <v>0</v>
      </c>
      <c r="L14" s="880">
        <f t="shared" si="2"/>
        <v>0</v>
      </c>
      <c r="M14" s="169"/>
      <c r="N14" s="787">
        <v>0</v>
      </c>
      <c r="O14" s="781">
        <v>0</v>
      </c>
      <c r="P14" s="781">
        <v>0</v>
      </c>
      <c r="Q14" s="936">
        <v>0</v>
      </c>
      <c r="R14" s="788">
        <v>0</v>
      </c>
      <c r="S14" s="149"/>
    </row>
    <row r="15" spans="2:35" x14ac:dyDescent="0.25">
      <c r="B15" s="164"/>
      <c r="C15" s="520"/>
      <c r="D15" s="720"/>
      <c r="E15" s="673"/>
      <c r="F15" s="781"/>
      <c r="G15" s="549"/>
      <c r="H15" s="879">
        <f t="shared" si="0"/>
        <v>0</v>
      </c>
      <c r="I15" s="549"/>
      <c r="J15" s="549">
        <v>0</v>
      </c>
      <c r="K15" s="1032">
        <f t="shared" si="1"/>
        <v>0</v>
      </c>
      <c r="L15" s="880">
        <f>H15+K15</f>
        <v>0</v>
      </c>
      <c r="M15" s="169"/>
      <c r="N15" s="787">
        <v>0</v>
      </c>
      <c r="O15" s="781">
        <v>0</v>
      </c>
      <c r="P15" s="781">
        <v>0</v>
      </c>
      <c r="Q15" s="936">
        <v>0</v>
      </c>
      <c r="R15" s="788">
        <v>0</v>
      </c>
      <c r="S15" s="149"/>
    </row>
    <row r="16" spans="2:35" x14ac:dyDescent="0.25">
      <c r="B16" s="164"/>
      <c r="C16" s="520"/>
      <c r="D16" s="720"/>
      <c r="E16" s="673"/>
      <c r="F16" s="781"/>
      <c r="G16" s="549"/>
      <c r="H16" s="879">
        <f t="shared" si="0"/>
        <v>0</v>
      </c>
      <c r="I16" s="549"/>
      <c r="J16" s="549">
        <v>0</v>
      </c>
      <c r="K16" s="1032">
        <f t="shared" si="1"/>
        <v>0</v>
      </c>
      <c r="L16" s="880">
        <f t="shared" si="2"/>
        <v>0</v>
      </c>
      <c r="M16" s="169"/>
      <c r="N16" s="787">
        <v>0</v>
      </c>
      <c r="O16" s="781">
        <v>0</v>
      </c>
      <c r="P16" s="781">
        <v>0</v>
      </c>
      <c r="Q16" s="936">
        <v>0</v>
      </c>
      <c r="R16" s="788">
        <v>0</v>
      </c>
      <c r="S16" s="149"/>
    </row>
    <row r="17" spans="2:23" x14ac:dyDescent="0.25">
      <c r="B17" s="164"/>
      <c r="C17" s="520"/>
      <c r="D17" s="720"/>
      <c r="E17" s="673"/>
      <c r="F17" s="781"/>
      <c r="G17" s="549"/>
      <c r="H17" s="879">
        <f t="shared" si="0"/>
        <v>0</v>
      </c>
      <c r="I17" s="549"/>
      <c r="J17" s="549">
        <v>0</v>
      </c>
      <c r="K17" s="1032">
        <f t="shared" ref="K17:K19" si="3">H17*J17</f>
        <v>0</v>
      </c>
      <c r="L17" s="880">
        <f t="shared" si="2"/>
        <v>0</v>
      </c>
      <c r="M17" s="169"/>
      <c r="N17" s="787">
        <v>0</v>
      </c>
      <c r="O17" s="781">
        <v>0</v>
      </c>
      <c r="P17" s="781">
        <v>0</v>
      </c>
      <c r="Q17" s="936">
        <v>0</v>
      </c>
      <c r="R17" s="788">
        <v>0</v>
      </c>
      <c r="S17" s="149"/>
    </row>
    <row r="18" spans="2:23" x14ac:dyDescent="0.25">
      <c r="B18" s="164"/>
      <c r="C18" s="520"/>
      <c r="D18" s="720"/>
      <c r="E18" s="673"/>
      <c r="F18" s="781"/>
      <c r="G18" s="549"/>
      <c r="H18" s="879">
        <f t="shared" si="0"/>
        <v>0</v>
      </c>
      <c r="I18" s="549"/>
      <c r="J18" s="549">
        <v>0</v>
      </c>
      <c r="K18" s="1032">
        <f t="shared" si="3"/>
        <v>0</v>
      </c>
      <c r="L18" s="880">
        <f t="shared" si="2"/>
        <v>0</v>
      </c>
      <c r="M18" s="169"/>
      <c r="N18" s="787">
        <v>0</v>
      </c>
      <c r="O18" s="781">
        <v>0</v>
      </c>
      <c r="P18" s="781">
        <v>0</v>
      </c>
      <c r="Q18" s="936">
        <v>0</v>
      </c>
      <c r="R18" s="788">
        <v>0</v>
      </c>
      <c r="S18" s="149"/>
    </row>
    <row r="19" spans="2:23" x14ac:dyDescent="0.25">
      <c r="B19" s="164"/>
      <c r="C19" s="714"/>
      <c r="D19" s="724"/>
      <c r="E19" s="713"/>
      <c r="F19" s="782"/>
      <c r="G19" s="723"/>
      <c r="H19" s="881">
        <f t="shared" si="0"/>
        <v>0</v>
      </c>
      <c r="I19" s="816"/>
      <c r="J19" s="816">
        <v>0</v>
      </c>
      <c r="K19" s="1033">
        <f t="shared" si="3"/>
        <v>0</v>
      </c>
      <c r="L19" s="883">
        <f t="shared" si="2"/>
        <v>0</v>
      </c>
      <c r="M19" s="169"/>
      <c r="N19" s="789">
        <v>0</v>
      </c>
      <c r="O19" s="782">
        <v>0</v>
      </c>
      <c r="P19" s="782">
        <v>0</v>
      </c>
      <c r="Q19" s="937">
        <v>0</v>
      </c>
      <c r="R19" s="790">
        <v>0</v>
      </c>
      <c r="S19" s="149"/>
    </row>
    <row r="20" spans="2:23" x14ac:dyDescent="0.25">
      <c r="B20" s="164"/>
      <c r="C20" s="884"/>
      <c r="D20" s="885"/>
      <c r="E20" s="886"/>
      <c r="F20" s="887"/>
      <c r="G20" s="888"/>
      <c r="H20" s="813"/>
      <c r="I20" s="2116" t="s">
        <v>598</v>
      </c>
      <c r="J20" s="2116"/>
      <c r="K20" s="2117"/>
      <c r="L20" s="889">
        <f>SUMIF(D11:D19,"On Site",L11:L19)</f>
        <v>0</v>
      </c>
      <c r="M20" s="169"/>
      <c r="N20" s="1356"/>
      <c r="O20" s="1357"/>
      <c r="P20" s="1357"/>
      <c r="Q20" s="1358"/>
      <c r="R20" s="1359"/>
      <c r="S20" s="149"/>
    </row>
    <row r="21" spans="2:23" ht="15.75" thickBot="1" x14ac:dyDescent="0.3">
      <c r="B21" s="164"/>
      <c r="C21" s="884"/>
      <c r="D21" s="885"/>
      <c r="E21" s="886"/>
      <c r="F21" s="887"/>
      <c r="G21" s="888"/>
      <c r="H21" s="813"/>
      <c r="I21" s="2116" t="s">
        <v>599</v>
      </c>
      <c r="J21" s="2116"/>
      <c r="K21" s="2117"/>
      <c r="L21" s="890">
        <f>SUMIF(D11:D19,"Off Site",L11:L19)</f>
        <v>0</v>
      </c>
      <c r="M21" s="169"/>
      <c r="N21" s="1356"/>
      <c r="O21" s="1357"/>
      <c r="P21" s="1357"/>
      <c r="Q21" s="1358"/>
      <c r="R21" s="1359"/>
      <c r="S21" s="149"/>
    </row>
    <row r="22" spans="2:23" ht="17.25" thickTop="1" thickBot="1" x14ac:dyDescent="0.3">
      <c r="B22" s="172"/>
      <c r="C22" s="2114" t="s">
        <v>308</v>
      </c>
      <c r="D22" s="2115"/>
      <c r="E22" s="2115"/>
      <c r="F22" s="2115"/>
      <c r="G22" s="2115"/>
      <c r="H22" s="814"/>
      <c r="I22" s="814"/>
      <c r="J22" s="814"/>
      <c r="K22" s="815"/>
      <c r="L22" s="783">
        <f>ROUND((SUM(L11:L19)),0)</f>
        <v>0</v>
      </c>
      <c r="M22" s="174"/>
      <c r="N22" s="791">
        <f>ROUND((SUM(N11:N19)),0)</f>
        <v>0</v>
      </c>
      <c r="O22" s="792">
        <f>ROUND((SUM(O11:O19)),0)</f>
        <v>0</v>
      </c>
      <c r="P22" s="792">
        <f>ROUND((SUM(P11:P19)),0)</f>
        <v>0</v>
      </c>
      <c r="Q22" s="792">
        <f>ROUND((SUM(Q11:Q19)),0)</f>
        <v>0</v>
      </c>
      <c r="R22" s="793">
        <f>ROUND((SUM(R11:R19)),0)</f>
        <v>0</v>
      </c>
      <c r="S22" s="149"/>
      <c r="W22" s="1430"/>
    </row>
    <row r="23" spans="2:23" ht="3.75" customHeight="1" x14ac:dyDescent="0.25">
      <c r="B23" s="172"/>
      <c r="C23" s="177"/>
      <c r="D23" s="177"/>
      <c r="E23" s="177"/>
      <c r="F23" s="177"/>
      <c r="G23" s="177"/>
      <c r="H23" s="180"/>
      <c r="I23" s="180"/>
      <c r="J23" s="180"/>
      <c r="K23" s="175"/>
      <c r="L23" s="1549"/>
      <c r="M23" s="175"/>
      <c r="N23" s="1549"/>
      <c r="O23" s="1549"/>
      <c r="P23" s="1549"/>
      <c r="Q23" s="1549"/>
      <c r="R23" s="1549"/>
      <c r="S23" s="149"/>
      <c r="W23" s="1430"/>
    </row>
    <row r="24" spans="2:23" ht="15" customHeight="1" x14ac:dyDescent="0.25">
      <c r="B24" s="172"/>
      <c r="C24" s="177"/>
      <c r="D24" s="177"/>
      <c r="E24" s="177"/>
      <c r="F24" s="177"/>
      <c r="G24" s="177"/>
      <c r="H24" s="2105" t="str">
        <f>IF(L22&gt;(SUM(N22:R22)),Messages!B86,(IF(AND(L22&lt;&gt;0,L22&lt;=(SUM(N22:R22))),Messages!B87,"")))</f>
        <v/>
      </c>
      <c r="I24" s="2105"/>
      <c r="J24" s="2105"/>
      <c r="K24" s="2105"/>
      <c r="L24" s="2105"/>
      <c r="M24" s="175"/>
      <c r="S24" s="149"/>
    </row>
    <row r="25" spans="2:23" ht="7.5" customHeight="1" thickBot="1" x14ac:dyDescent="0.3">
      <c r="B25" s="172"/>
      <c r="C25" s="177"/>
      <c r="D25" s="177"/>
      <c r="E25" s="177"/>
      <c r="F25" s="177"/>
      <c r="G25" s="177"/>
      <c r="H25" s="180"/>
      <c r="I25" s="180"/>
      <c r="J25" s="180"/>
      <c r="K25" s="175"/>
      <c r="L25" s="175"/>
      <c r="M25" s="175"/>
      <c r="N25" s="1066"/>
      <c r="O25" s="1066"/>
      <c r="P25" s="1066"/>
      <c r="Q25" s="1066"/>
      <c r="R25" s="1066"/>
      <c r="S25" s="149"/>
    </row>
    <row r="26" spans="2:23" ht="16.5" thickBot="1" x14ac:dyDescent="0.3">
      <c r="B26" s="164"/>
      <c r="C26" s="2096" t="s">
        <v>309</v>
      </c>
      <c r="D26" s="2097"/>
      <c r="E26" s="2097"/>
      <c r="F26" s="2097"/>
      <c r="G26" s="2097"/>
      <c r="H26" s="2097"/>
      <c r="I26" s="2097"/>
      <c r="J26" s="2097"/>
      <c r="K26" s="2097"/>
      <c r="L26" s="2098"/>
      <c r="M26"/>
      <c r="N26" s="2092" t="s">
        <v>311</v>
      </c>
      <c r="O26" s="2093"/>
      <c r="P26" s="2093"/>
      <c r="Q26" s="2094"/>
      <c r="R26" s="2095"/>
      <c r="S26" s="149"/>
    </row>
    <row r="27" spans="2:23" ht="78" thickBot="1" x14ac:dyDescent="0.3">
      <c r="B27" s="172"/>
      <c r="C27" s="2099" t="s">
        <v>865</v>
      </c>
      <c r="D27" s="2100"/>
      <c r="E27" s="819" t="s">
        <v>304</v>
      </c>
      <c r="F27" s="820" t="s">
        <v>863</v>
      </c>
      <c r="G27" s="821" t="s">
        <v>305</v>
      </c>
      <c r="H27" s="820" t="s">
        <v>306</v>
      </c>
      <c r="I27" s="958" t="s">
        <v>631</v>
      </c>
      <c r="J27" s="416" t="s">
        <v>630</v>
      </c>
      <c r="K27" s="821" t="s">
        <v>307</v>
      </c>
      <c r="L27" s="822" t="s">
        <v>310</v>
      </c>
      <c r="M27" s="167"/>
      <c r="N27" s="1532" t="s">
        <v>312</v>
      </c>
      <c r="O27" s="1127" t="str">
        <f>IF('8B'!C37="","Enter Source Name on Form 8B",'8B'!C37)</f>
        <v>Enter Source Name on Form 8B</v>
      </c>
      <c r="P27" s="1128" t="str">
        <f>IF('8B'!C38="","Enter Source Name on Form 8B",'8B'!C38)</f>
        <v>Enter Source Name on Form 8B</v>
      </c>
      <c r="Q27" s="1128" t="str">
        <f>IF('8B'!C39="","Enter Source Name on Form 8B",'8B'!C39)</f>
        <v>Enter Source Name on Form 8B</v>
      </c>
      <c r="R27" s="1533" t="str">
        <f>IF('8B'!C40="","Enter Source Name on Form 8B",'8B'!C40)</f>
        <v>Enter Source Name on Form 8B</v>
      </c>
      <c r="S27" s="149"/>
    </row>
    <row r="28" spans="2:23" ht="15" customHeight="1" x14ac:dyDescent="0.25">
      <c r="B28" s="172"/>
      <c r="C28" s="2101"/>
      <c r="D28" s="2102"/>
      <c r="E28" s="546"/>
      <c r="F28" s="779"/>
      <c r="G28" s="547"/>
      <c r="H28" s="877">
        <f t="shared" ref="H28:H36" si="4">F28*G28</f>
        <v>0</v>
      </c>
      <c r="I28" s="547" t="s">
        <v>479</v>
      </c>
      <c r="J28" s="547">
        <v>0</v>
      </c>
      <c r="K28" s="1032">
        <f>H28*J28</f>
        <v>0</v>
      </c>
      <c r="L28" s="878">
        <f>H28+K28</f>
        <v>0</v>
      </c>
      <c r="M28" s="169"/>
      <c r="N28" s="1534">
        <v>0</v>
      </c>
      <c r="O28" s="784">
        <v>0</v>
      </c>
      <c r="P28" s="785">
        <v>0</v>
      </c>
      <c r="Q28" s="785">
        <v>0</v>
      </c>
      <c r="R28" s="786">
        <v>0</v>
      </c>
      <c r="S28" s="149"/>
    </row>
    <row r="29" spans="2:23" ht="15" customHeight="1" x14ac:dyDescent="0.25">
      <c r="B29" s="172"/>
      <c r="C29" s="2103"/>
      <c r="D29" s="2104"/>
      <c r="E29" s="548"/>
      <c r="F29" s="780"/>
      <c r="G29" s="549"/>
      <c r="H29" s="879">
        <f t="shared" si="4"/>
        <v>0</v>
      </c>
      <c r="I29" s="549"/>
      <c r="J29" s="1031">
        <v>0</v>
      </c>
      <c r="K29" s="1032">
        <f>H29*J29</f>
        <v>0</v>
      </c>
      <c r="L29" s="880">
        <f>H29+K29</f>
        <v>0</v>
      </c>
      <c r="M29" s="169"/>
      <c r="N29" s="1535">
        <v>0</v>
      </c>
      <c r="O29" s="787">
        <v>0</v>
      </c>
      <c r="P29" s="781">
        <v>0</v>
      </c>
      <c r="Q29" s="781">
        <v>0</v>
      </c>
      <c r="R29" s="788">
        <v>0</v>
      </c>
      <c r="S29" s="149"/>
    </row>
    <row r="30" spans="2:23" ht="15" customHeight="1" x14ac:dyDescent="0.25">
      <c r="B30" s="172"/>
      <c r="C30" s="2103"/>
      <c r="D30" s="2104"/>
      <c r="E30" s="548"/>
      <c r="F30" s="780"/>
      <c r="G30" s="549"/>
      <c r="H30" s="879">
        <f t="shared" si="4"/>
        <v>0</v>
      </c>
      <c r="I30" s="549"/>
      <c r="J30" s="549">
        <v>0</v>
      </c>
      <c r="K30" s="1355">
        <f t="shared" ref="K30:K36" si="5">H30*J30</f>
        <v>0</v>
      </c>
      <c r="L30" s="880">
        <f t="shared" ref="L30:L36" si="6">H30+K30</f>
        <v>0</v>
      </c>
      <c r="M30" s="169"/>
      <c r="N30" s="1535">
        <v>0</v>
      </c>
      <c r="O30" s="787">
        <v>0</v>
      </c>
      <c r="P30" s="781">
        <v>0</v>
      </c>
      <c r="Q30" s="781">
        <v>0</v>
      </c>
      <c r="R30" s="788">
        <v>0</v>
      </c>
      <c r="S30" s="149"/>
    </row>
    <row r="31" spans="2:23" ht="15" customHeight="1" x14ac:dyDescent="0.25">
      <c r="B31" s="172"/>
      <c r="C31" s="2103"/>
      <c r="D31" s="2104"/>
      <c r="E31" s="548"/>
      <c r="F31" s="780"/>
      <c r="G31" s="549"/>
      <c r="H31" s="879">
        <f t="shared" si="4"/>
        <v>0</v>
      </c>
      <c r="I31" s="549"/>
      <c r="J31" s="549">
        <v>0</v>
      </c>
      <c r="K31" s="1032">
        <f t="shared" si="5"/>
        <v>0</v>
      </c>
      <c r="L31" s="880">
        <f t="shared" si="6"/>
        <v>0</v>
      </c>
      <c r="M31" s="169"/>
      <c r="N31" s="1535">
        <v>0</v>
      </c>
      <c r="O31" s="787">
        <v>0</v>
      </c>
      <c r="P31" s="781">
        <v>0</v>
      </c>
      <c r="Q31" s="781">
        <v>0</v>
      </c>
      <c r="R31" s="788">
        <v>0</v>
      </c>
      <c r="S31" s="149"/>
    </row>
    <row r="32" spans="2:23" ht="15" customHeight="1" x14ac:dyDescent="0.25">
      <c r="B32" s="172"/>
      <c r="C32" s="2103"/>
      <c r="D32" s="2104"/>
      <c r="E32" s="548"/>
      <c r="F32" s="780"/>
      <c r="G32" s="549"/>
      <c r="H32" s="879">
        <f t="shared" si="4"/>
        <v>0</v>
      </c>
      <c r="I32" s="549"/>
      <c r="J32" s="549">
        <v>0</v>
      </c>
      <c r="K32" s="1032">
        <f t="shared" si="5"/>
        <v>0</v>
      </c>
      <c r="L32" s="880">
        <f t="shared" si="6"/>
        <v>0</v>
      </c>
      <c r="M32" s="169"/>
      <c r="N32" s="1535">
        <v>0</v>
      </c>
      <c r="O32" s="787">
        <v>0</v>
      </c>
      <c r="P32" s="781">
        <v>0</v>
      </c>
      <c r="Q32" s="781">
        <v>0</v>
      </c>
      <c r="R32" s="788">
        <v>0</v>
      </c>
      <c r="S32" s="149"/>
    </row>
    <row r="33" spans="2:29" ht="15" customHeight="1" x14ac:dyDescent="0.25">
      <c r="B33" s="172"/>
      <c r="C33" s="2103"/>
      <c r="D33" s="2104"/>
      <c r="E33" s="548"/>
      <c r="F33" s="781"/>
      <c r="G33" s="549"/>
      <c r="H33" s="879">
        <f t="shared" si="4"/>
        <v>0</v>
      </c>
      <c r="I33" s="549"/>
      <c r="J33" s="549">
        <v>0</v>
      </c>
      <c r="K33" s="1032">
        <f t="shared" si="5"/>
        <v>0</v>
      </c>
      <c r="L33" s="880">
        <f t="shared" si="6"/>
        <v>0</v>
      </c>
      <c r="M33" s="169"/>
      <c r="N33" s="1535">
        <v>0</v>
      </c>
      <c r="O33" s="787">
        <v>0</v>
      </c>
      <c r="P33" s="781">
        <v>0</v>
      </c>
      <c r="Q33" s="781">
        <v>0</v>
      </c>
      <c r="R33" s="788">
        <v>0</v>
      </c>
      <c r="S33" s="149"/>
    </row>
    <row r="34" spans="2:29" ht="15" customHeight="1" x14ac:dyDescent="0.25">
      <c r="B34" s="172"/>
      <c r="C34" s="2103"/>
      <c r="D34" s="2104"/>
      <c r="E34" s="548"/>
      <c r="F34" s="781"/>
      <c r="G34" s="549"/>
      <c r="H34" s="879">
        <f t="shared" si="4"/>
        <v>0</v>
      </c>
      <c r="I34" s="549"/>
      <c r="J34" s="549">
        <v>0</v>
      </c>
      <c r="K34" s="1032">
        <f t="shared" si="5"/>
        <v>0</v>
      </c>
      <c r="L34" s="880">
        <f t="shared" si="6"/>
        <v>0</v>
      </c>
      <c r="M34" s="169"/>
      <c r="N34" s="1535">
        <v>0</v>
      </c>
      <c r="O34" s="787">
        <v>0</v>
      </c>
      <c r="P34" s="781">
        <v>0</v>
      </c>
      <c r="Q34" s="781">
        <v>0</v>
      </c>
      <c r="R34" s="788">
        <v>0</v>
      </c>
      <c r="S34" s="149"/>
    </row>
    <row r="35" spans="2:29" ht="15" customHeight="1" x14ac:dyDescent="0.25">
      <c r="B35" s="172"/>
      <c r="C35" s="2103"/>
      <c r="D35" s="2104"/>
      <c r="E35" s="548"/>
      <c r="F35" s="781"/>
      <c r="G35" s="549"/>
      <c r="H35" s="879">
        <f t="shared" si="4"/>
        <v>0</v>
      </c>
      <c r="I35" s="549"/>
      <c r="J35" s="549">
        <v>0</v>
      </c>
      <c r="K35" s="1032">
        <f t="shared" si="5"/>
        <v>0</v>
      </c>
      <c r="L35" s="880">
        <f t="shared" si="6"/>
        <v>0</v>
      </c>
      <c r="M35" s="169"/>
      <c r="N35" s="1535">
        <v>0</v>
      </c>
      <c r="O35" s="787">
        <v>0</v>
      </c>
      <c r="P35" s="781">
        <v>0</v>
      </c>
      <c r="Q35" s="781">
        <v>0</v>
      </c>
      <c r="R35" s="788">
        <v>0</v>
      </c>
      <c r="S35" s="149"/>
    </row>
    <row r="36" spans="2:29" ht="15" customHeight="1" thickBot="1" x14ac:dyDescent="0.3">
      <c r="B36" s="172"/>
      <c r="C36" s="2112"/>
      <c r="D36" s="2113"/>
      <c r="E36" s="934"/>
      <c r="F36" s="797"/>
      <c r="G36" s="816"/>
      <c r="H36" s="882">
        <f t="shared" si="4"/>
        <v>0</v>
      </c>
      <c r="I36" s="816"/>
      <c r="J36" s="816">
        <v>0</v>
      </c>
      <c r="K36" s="1033">
        <f t="shared" si="5"/>
        <v>0</v>
      </c>
      <c r="L36" s="883">
        <f t="shared" si="6"/>
        <v>0</v>
      </c>
      <c r="M36" s="169"/>
      <c r="N36" s="1536">
        <v>0</v>
      </c>
      <c r="O36" s="789">
        <v>0</v>
      </c>
      <c r="P36" s="782">
        <v>0</v>
      </c>
      <c r="Q36" s="782">
        <v>0</v>
      </c>
      <c r="R36" s="790">
        <v>0</v>
      </c>
      <c r="S36" s="149"/>
    </row>
    <row r="37" spans="2:29" ht="15" customHeight="1" thickTop="1" thickBot="1" x14ac:dyDescent="0.3">
      <c r="B37" s="172"/>
      <c r="C37" s="2110" t="s">
        <v>313</v>
      </c>
      <c r="D37" s="2111"/>
      <c r="E37" s="2111"/>
      <c r="F37" s="2111"/>
      <c r="G37" s="173"/>
      <c r="H37" s="173"/>
      <c r="I37" s="814"/>
      <c r="J37" s="814"/>
      <c r="K37" s="815"/>
      <c r="L37" s="783">
        <f>ROUND((SUM(L28:L36)),0)</f>
        <v>0</v>
      </c>
      <c r="M37" s="174"/>
      <c r="N37" s="1537">
        <f>ROUND((SUM(N28:N36)),0)</f>
        <v>0</v>
      </c>
      <c r="O37" s="939">
        <f>ROUND((SUM(O28:O36)),0)</f>
        <v>0</v>
      </c>
      <c r="P37" s="940">
        <f>ROUND((SUM(P28:P36)),0)</f>
        <v>0</v>
      </c>
      <c r="Q37" s="940">
        <f>ROUND((SUM(Q28:Q36)),0)</f>
        <v>0</v>
      </c>
      <c r="R37" s="941">
        <f>ROUND((SUM(R28:R36)),0)</f>
        <v>0</v>
      </c>
      <c r="S37" s="149"/>
    </row>
    <row r="38" spans="2:29" ht="3.75" customHeight="1" x14ac:dyDescent="0.25">
      <c r="B38" s="172"/>
      <c r="C38" s="177"/>
      <c r="D38" s="177"/>
      <c r="E38" s="177"/>
      <c r="F38" s="177"/>
      <c r="G38" s="180"/>
      <c r="H38" s="180"/>
      <c r="I38" s="180"/>
      <c r="J38" s="180"/>
      <c r="K38" s="175"/>
      <c r="L38" s="1548"/>
      <c r="M38" s="175"/>
      <c r="N38" s="1550"/>
      <c r="O38" s="1550"/>
      <c r="P38" s="1550"/>
      <c r="Q38" s="1550"/>
      <c r="R38" s="1550"/>
      <c r="S38" s="149"/>
    </row>
    <row r="39" spans="2:29" ht="15" customHeight="1" x14ac:dyDescent="0.25">
      <c r="B39" s="172"/>
      <c r="C39" s="177"/>
      <c r="D39" s="177"/>
      <c r="E39" s="177"/>
      <c r="F39" s="2106" t="str">
        <f>IF(L37&gt;(SUM(O37:T37)),Messages!B93,(IF(AND(L37&lt;&gt;0,L37&lt;=(SUM(O37:T37))),Messages!B94,"")))</f>
        <v/>
      </c>
      <c r="G39" s="2106"/>
      <c r="H39" s="2106"/>
      <c r="I39" s="2106"/>
      <c r="J39" s="2106"/>
      <c r="K39" s="2106"/>
      <c r="L39" s="2106"/>
      <c r="M39" s="175"/>
      <c r="N39" s="1551"/>
      <c r="O39" s="1551"/>
      <c r="P39" s="1551"/>
      <c r="Q39" s="1551"/>
      <c r="R39" s="1551"/>
      <c r="S39" s="149"/>
      <c r="V39" s="1378"/>
      <c r="W39" s="1378"/>
      <c r="X39" s="1378"/>
      <c r="Y39" s="1378"/>
      <c r="Z39" s="1378"/>
      <c r="AA39" s="1378"/>
      <c r="AB39" s="1378"/>
      <c r="AC39" s="1378"/>
    </row>
    <row r="40" spans="2:29" ht="15" customHeight="1" thickBot="1" x14ac:dyDescent="0.3">
      <c r="B40" s="172"/>
      <c r="C40" s="177"/>
      <c r="D40" s="177"/>
      <c r="E40" s="177"/>
      <c r="F40" s="177"/>
      <c r="G40" s="177"/>
      <c r="H40" s="1065"/>
      <c r="I40" s="1065"/>
      <c r="J40" s="1065"/>
      <c r="K40" s="1065"/>
      <c r="L40" s="1065"/>
      <c r="M40" s="175"/>
      <c r="N40" s="1051"/>
      <c r="O40" s="1051"/>
      <c r="P40" s="1051"/>
      <c r="Q40" s="1051"/>
      <c r="R40" s="1051"/>
      <c r="S40" s="149"/>
      <c r="V40" s="1378"/>
      <c r="W40" s="1378"/>
      <c r="X40" s="1378"/>
      <c r="Y40" s="1378"/>
      <c r="Z40" s="1378"/>
      <c r="AA40" s="1378"/>
      <c r="AB40" s="1378"/>
      <c r="AC40" s="1378"/>
    </row>
    <row r="41" spans="2:29" ht="37.5" thickBot="1" x14ac:dyDescent="0.3">
      <c r="B41" s="172"/>
      <c r="C41" s="2107" t="s">
        <v>621</v>
      </c>
      <c r="D41" s="2108"/>
      <c r="E41" s="2108"/>
      <c r="F41" s="2108"/>
      <c r="G41" s="2108"/>
      <c r="H41" s="2108"/>
      <c r="I41" s="2108"/>
      <c r="J41" s="2108"/>
      <c r="K41" s="2108"/>
      <c r="L41" s="2109"/>
      <c r="M41" s="175"/>
      <c r="N41" s="1538" t="s">
        <v>312</v>
      </c>
      <c r="O41" s="1129" t="str">
        <f>O27</f>
        <v>Enter Source Name on Form 8B</v>
      </c>
      <c r="P41" s="1130" t="str">
        <f>P27</f>
        <v>Enter Source Name on Form 8B</v>
      </c>
      <c r="Q41" s="1130" t="str">
        <f>Q27</f>
        <v>Enter Source Name on Form 8B</v>
      </c>
      <c r="R41" s="1539" t="str">
        <f>R27</f>
        <v>Enter Source Name on Form 8B</v>
      </c>
      <c r="S41" s="149"/>
      <c r="V41" s="1378"/>
      <c r="X41" s="1378"/>
      <c r="Y41" s="1378"/>
      <c r="Z41" s="1378"/>
      <c r="AA41" s="1378"/>
      <c r="AB41" s="1378"/>
      <c r="AC41" s="1378"/>
    </row>
    <row r="42" spans="2:29" ht="15" customHeight="1" x14ac:dyDescent="0.25">
      <c r="B42" s="172"/>
      <c r="C42"/>
      <c r="D42"/>
      <c r="E42"/>
      <c r="F42" s="2171" t="s">
        <v>600</v>
      </c>
      <c r="G42" s="2171"/>
      <c r="H42" s="2171"/>
      <c r="I42" s="823"/>
      <c r="J42" s="823"/>
      <c r="K42" s="824"/>
      <c r="L42" s="794"/>
      <c r="M42" s="178"/>
      <c r="N42" s="1534">
        <v>0</v>
      </c>
      <c r="O42" s="784">
        <v>0</v>
      </c>
      <c r="P42" s="785">
        <v>0</v>
      </c>
      <c r="Q42" s="785">
        <v>0</v>
      </c>
      <c r="R42" s="786">
        <v>0</v>
      </c>
      <c r="S42" s="149"/>
      <c r="V42" s="1378"/>
      <c r="W42" s="1378"/>
      <c r="X42" s="1378"/>
      <c r="Y42" s="1378"/>
      <c r="Z42" s="1378"/>
      <c r="AA42" s="1378"/>
      <c r="AB42" s="1378"/>
      <c r="AC42" s="1378"/>
    </row>
    <row r="43" spans="2:29" x14ac:dyDescent="0.25">
      <c r="B43" s="172"/>
      <c r="C43"/>
      <c r="D43"/>
      <c r="E43"/>
      <c r="F43" s="825" t="s">
        <v>314</v>
      </c>
      <c r="G43" s="826"/>
      <c r="H43" s="826"/>
      <c r="I43" s="826"/>
      <c r="J43" s="826"/>
      <c r="K43" s="827"/>
      <c r="L43" s="795"/>
      <c r="M43" s="178"/>
      <c r="N43" s="1535">
        <v>0</v>
      </c>
      <c r="O43" s="787">
        <v>0</v>
      </c>
      <c r="P43" s="781">
        <v>0</v>
      </c>
      <c r="Q43" s="781">
        <v>0</v>
      </c>
      <c r="R43" s="788">
        <v>0</v>
      </c>
      <c r="S43" s="149"/>
    </row>
    <row r="44" spans="2:29" ht="15.75" customHeight="1" x14ac:dyDescent="0.25">
      <c r="B44" s="172"/>
      <c r="C44"/>
      <c r="D44"/>
      <c r="E44"/>
      <c r="F44" s="2175" t="s">
        <v>601</v>
      </c>
      <c r="G44" s="2175"/>
      <c r="H44" s="826"/>
      <c r="I44" s="826"/>
      <c r="J44" s="826"/>
      <c r="K44" s="827"/>
      <c r="L44" s="795"/>
      <c r="M44" s="178"/>
      <c r="N44" s="1535">
        <v>0</v>
      </c>
      <c r="O44" s="787">
        <v>0</v>
      </c>
      <c r="P44" s="781">
        <v>0</v>
      </c>
      <c r="Q44" s="781">
        <v>0</v>
      </c>
      <c r="R44" s="788">
        <v>0</v>
      </c>
      <c r="S44" s="149"/>
    </row>
    <row r="45" spans="2:29" x14ac:dyDescent="0.25">
      <c r="B45" s="172"/>
      <c r="C45"/>
      <c r="D45"/>
      <c r="E45"/>
      <c r="F45" s="825" t="s">
        <v>315</v>
      </c>
      <c r="G45" s="826"/>
      <c r="H45" s="826"/>
      <c r="I45" s="826"/>
      <c r="J45" s="826"/>
      <c r="K45" s="827"/>
      <c r="L45" s="795"/>
      <c r="M45" s="178"/>
      <c r="N45" s="1535">
        <v>0</v>
      </c>
      <c r="O45" s="787">
        <v>0</v>
      </c>
      <c r="P45" s="781">
        <v>0</v>
      </c>
      <c r="Q45" s="781">
        <v>0</v>
      </c>
      <c r="R45" s="788">
        <v>0</v>
      </c>
      <c r="S45" s="149"/>
    </row>
    <row r="46" spans="2:29" x14ac:dyDescent="0.25">
      <c r="B46" s="172"/>
      <c r="C46"/>
      <c r="D46"/>
      <c r="E46"/>
      <c r="F46" s="825" t="s">
        <v>316</v>
      </c>
      <c r="G46" s="826"/>
      <c r="H46" s="826"/>
      <c r="I46" s="826"/>
      <c r="J46" s="826"/>
      <c r="K46" s="827"/>
      <c r="L46" s="795"/>
      <c r="M46" s="178"/>
      <c r="N46" s="1535">
        <v>0</v>
      </c>
      <c r="O46" s="787">
        <v>0</v>
      </c>
      <c r="P46" s="781">
        <v>0</v>
      </c>
      <c r="Q46" s="781">
        <v>0</v>
      </c>
      <c r="R46" s="788">
        <v>0</v>
      </c>
      <c r="S46" s="149"/>
    </row>
    <row r="47" spans="2:29" x14ac:dyDescent="0.25">
      <c r="B47" s="172"/>
      <c r="C47"/>
      <c r="D47"/>
      <c r="E47"/>
      <c r="F47" s="1167" t="s">
        <v>317</v>
      </c>
      <c r="G47"/>
      <c r="H47"/>
      <c r="I47"/>
      <c r="J47"/>
      <c r="K47"/>
      <c r="L47" s="795"/>
      <c r="M47" s="178"/>
      <c r="N47" s="1535">
        <v>0</v>
      </c>
      <c r="O47" s="787">
        <v>0</v>
      </c>
      <c r="P47" s="781">
        <v>0</v>
      </c>
      <c r="Q47" s="781">
        <v>0</v>
      </c>
      <c r="R47" s="788">
        <v>0</v>
      </c>
      <c r="S47" s="149"/>
    </row>
    <row r="48" spans="2:29" x14ac:dyDescent="0.25">
      <c r="B48" s="172"/>
      <c r="C48"/>
      <c r="D48"/>
      <c r="E48"/>
      <c r="F48" s="1167" t="s">
        <v>383</v>
      </c>
      <c r="G48" s="2161"/>
      <c r="H48" s="2162"/>
      <c r="I48" s="2162"/>
      <c r="J48" s="2162"/>
      <c r="K48" s="2163"/>
      <c r="L48" s="795"/>
      <c r="M48" s="178"/>
      <c r="N48" s="1535">
        <v>0</v>
      </c>
      <c r="O48" s="787">
        <v>0</v>
      </c>
      <c r="P48" s="781">
        <v>0</v>
      </c>
      <c r="Q48" s="781">
        <v>0</v>
      </c>
      <c r="R48" s="788">
        <v>0</v>
      </c>
      <c r="S48" s="149"/>
    </row>
    <row r="49" spans="2:24" x14ac:dyDescent="0.25">
      <c r="B49" s="172"/>
      <c r="C49"/>
      <c r="D49"/>
      <c r="E49"/>
      <c r="F49" s="1167" t="s">
        <v>383</v>
      </c>
      <c r="G49" s="2164"/>
      <c r="H49" s="2165"/>
      <c r="I49" s="2165"/>
      <c r="J49" s="2165"/>
      <c r="K49" s="2166"/>
      <c r="L49" s="795"/>
      <c r="M49" s="178"/>
      <c r="N49" s="1535">
        <v>0</v>
      </c>
      <c r="O49" s="787">
        <v>0</v>
      </c>
      <c r="P49" s="781">
        <v>0</v>
      </c>
      <c r="Q49" s="781">
        <v>0</v>
      </c>
      <c r="R49" s="788">
        <v>0</v>
      </c>
      <c r="S49" s="149"/>
      <c r="V49"/>
      <c r="W49"/>
      <c r="X49"/>
    </row>
    <row r="50" spans="2:24" x14ac:dyDescent="0.25">
      <c r="B50" s="172"/>
      <c r="C50"/>
      <c r="D50"/>
      <c r="E50"/>
      <c r="F50" s="1167" t="s">
        <v>383</v>
      </c>
      <c r="G50" s="2172"/>
      <c r="H50" s="2173"/>
      <c r="I50" s="2173"/>
      <c r="J50" s="2173"/>
      <c r="K50" s="2174"/>
      <c r="L50" s="795"/>
      <c r="M50" s="178"/>
      <c r="N50" s="1535">
        <v>0</v>
      </c>
      <c r="O50" s="787">
        <v>0</v>
      </c>
      <c r="P50" s="781">
        <v>0</v>
      </c>
      <c r="Q50" s="781">
        <v>0</v>
      </c>
      <c r="R50" s="788">
        <v>0</v>
      </c>
      <c r="S50" s="149"/>
      <c r="V50"/>
      <c r="W50"/>
      <c r="X50"/>
    </row>
    <row r="51" spans="2:24" ht="15.75" thickBot="1" x14ac:dyDescent="0.3">
      <c r="B51" s="172"/>
      <c r="C51"/>
      <c r="D51"/>
      <c r="E51"/>
      <c r="F51" s="2170" t="s">
        <v>602</v>
      </c>
      <c r="G51" s="2170"/>
      <c r="H51" s="2170"/>
      <c r="I51"/>
      <c r="J51"/>
      <c r="K51"/>
      <c r="L51" s="796"/>
      <c r="M51" s="178"/>
      <c r="N51" s="1540">
        <v>0</v>
      </c>
      <c r="O51" s="1125">
        <v>0</v>
      </c>
      <c r="P51" s="797">
        <v>0</v>
      </c>
      <c r="Q51" s="797">
        <v>0</v>
      </c>
      <c r="R51" s="1541">
        <v>0</v>
      </c>
      <c r="S51" s="149"/>
      <c r="V51"/>
      <c r="W51"/>
      <c r="X51"/>
    </row>
    <row r="52" spans="2:24" ht="17.25" thickTop="1" thickBot="1" x14ac:dyDescent="0.3">
      <c r="B52" s="172"/>
      <c r="C52" s="176"/>
      <c r="D52" s="176"/>
      <c r="E52" s="177"/>
      <c r="F52" s="2167" t="s">
        <v>622</v>
      </c>
      <c r="G52" s="2168"/>
      <c r="H52" s="2168"/>
      <c r="I52" s="2168"/>
      <c r="J52" s="2168"/>
      <c r="K52" s="2169"/>
      <c r="L52" s="1389">
        <f>ROUND((SUM(L42:L51)),0)</f>
        <v>0</v>
      </c>
      <c r="M52" s="180"/>
      <c r="N52" s="1542">
        <f>ROUND((SUM(N42:N51)),0)</f>
        <v>0</v>
      </c>
      <c r="O52" s="798">
        <f>ROUND((SUM(O42:O51)),0)</f>
        <v>0</v>
      </c>
      <c r="P52" s="1126">
        <f>ROUND((SUM(P42:P51)),0)</f>
        <v>0</v>
      </c>
      <c r="Q52" s="1126">
        <f>ROUND((SUM(Q42:Q51)),0)</f>
        <v>0</v>
      </c>
      <c r="R52" s="1543">
        <f>ROUND((SUM(R42:R51)),0)</f>
        <v>0</v>
      </c>
      <c r="S52" s="149"/>
      <c r="V52"/>
      <c r="W52"/>
      <c r="X52"/>
    </row>
    <row r="53" spans="2:24" ht="3.75" customHeight="1" x14ac:dyDescent="0.25">
      <c r="B53" s="172"/>
      <c r="C53" s="176"/>
      <c r="D53" s="176"/>
      <c r="E53" s="177"/>
      <c r="F53" s="177"/>
      <c r="G53" s="177"/>
      <c r="H53" s="177"/>
      <c r="I53" s="177"/>
      <c r="J53" s="177"/>
      <c r="K53" s="177"/>
      <c r="L53" s="1552"/>
      <c r="M53" s="180"/>
      <c r="N53" s="1553"/>
      <c r="O53" s="1554"/>
      <c r="P53" s="1554"/>
      <c r="Q53" s="1554"/>
      <c r="R53" s="1554"/>
      <c r="S53" s="149"/>
      <c r="V53"/>
      <c r="W53"/>
      <c r="X53"/>
    </row>
    <row r="54" spans="2:24" ht="15.75" customHeight="1" x14ac:dyDescent="0.25">
      <c r="B54" s="172"/>
      <c r="C54" s="176"/>
      <c r="D54" s="176"/>
      <c r="E54" s="177"/>
      <c r="F54" s="2106" t="str">
        <f>IF(L52&gt;(SUM(O52:T52)),Messages!B96,(IF(AND(L52&lt;&gt;0,L52&lt;=(SUM(O52:T52))),Messages!B97,"")))</f>
        <v/>
      </c>
      <c r="G54" s="2106"/>
      <c r="H54" s="2106"/>
      <c r="I54" s="2106"/>
      <c r="J54" s="2106"/>
      <c r="K54" s="2106"/>
      <c r="L54" s="2106"/>
      <c r="M54" s="722"/>
      <c r="S54" s="149"/>
    </row>
    <row r="55" spans="2:24" ht="15.75" x14ac:dyDescent="0.25">
      <c r="B55" s="164"/>
      <c r="C55" s="177" t="s">
        <v>456</v>
      </c>
      <c r="D55" s="177"/>
      <c r="E55" s="177"/>
      <c r="F55" s="177"/>
      <c r="G55" s="177"/>
      <c r="H55" s="177"/>
      <c r="I55" s="177"/>
      <c r="J55" s="177"/>
      <c r="K55" s="177"/>
      <c r="L55" s="721"/>
      <c r="M55" s="177"/>
      <c r="S55" s="149"/>
    </row>
    <row r="56" spans="2:24" ht="3.75" customHeight="1" thickBot="1" x14ac:dyDescent="0.3">
      <c r="B56" s="164"/>
      <c r="C56" s="177"/>
      <c r="D56" s="177"/>
      <c r="E56" s="177"/>
      <c r="F56" s="177"/>
      <c r="G56" s="177"/>
      <c r="H56" s="177"/>
      <c r="I56" s="177"/>
      <c r="J56" s="177"/>
      <c r="K56" s="177"/>
      <c r="L56" s="721"/>
      <c r="M56" s="177"/>
      <c r="N56" s="1168"/>
      <c r="O56" s="1168"/>
      <c r="P56" s="1168"/>
      <c r="Q56" s="1168"/>
      <c r="R56" s="1168"/>
      <c r="S56" s="149"/>
    </row>
    <row r="57" spans="2:24" x14ac:dyDescent="0.25">
      <c r="B57" s="164"/>
      <c r="C57" s="2151"/>
      <c r="D57" s="2152"/>
      <c r="E57" s="2152"/>
      <c r="F57" s="2152"/>
      <c r="G57" s="2152"/>
      <c r="H57" s="2152"/>
      <c r="I57" s="2152"/>
      <c r="J57" s="2152"/>
      <c r="K57" s="2152"/>
      <c r="L57" s="2152"/>
      <c r="M57" s="2152"/>
      <c r="N57" s="2152"/>
      <c r="O57" s="2152"/>
      <c r="P57" s="2153"/>
      <c r="Q57" s="1027"/>
      <c r="R57" s="110"/>
      <c r="S57" s="149"/>
    </row>
    <row r="58" spans="2:24" x14ac:dyDescent="0.25">
      <c r="B58" s="164"/>
      <c r="C58" s="2154"/>
      <c r="D58" s="2155"/>
      <c r="E58" s="2155"/>
      <c r="F58" s="2155"/>
      <c r="G58" s="2155"/>
      <c r="H58" s="2155"/>
      <c r="I58" s="2155"/>
      <c r="J58" s="2155"/>
      <c r="K58" s="2155"/>
      <c r="L58" s="2155"/>
      <c r="M58" s="2155"/>
      <c r="N58" s="2155"/>
      <c r="O58" s="2155"/>
      <c r="P58" s="2156"/>
      <c r="Q58" s="1027"/>
      <c r="R58" s="110"/>
      <c r="S58" s="149"/>
    </row>
    <row r="59" spans="2:24" x14ac:dyDescent="0.25">
      <c r="B59" s="164"/>
      <c r="C59" s="2154"/>
      <c r="D59" s="2155"/>
      <c r="E59" s="2155"/>
      <c r="F59" s="2155"/>
      <c r="G59" s="2155"/>
      <c r="H59" s="2155"/>
      <c r="I59" s="2155"/>
      <c r="J59" s="2155"/>
      <c r="K59" s="2155"/>
      <c r="L59" s="2155"/>
      <c r="M59" s="2155"/>
      <c r="N59" s="2155"/>
      <c r="O59" s="2155"/>
      <c r="P59" s="2156"/>
      <c r="Q59" s="1027"/>
      <c r="R59" s="110"/>
      <c r="S59" s="149"/>
    </row>
    <row r="60" spans="2:24" x14ac:dyDescent="0.25">
      <c r="B60" s="164"/>
      <c r="C60" s="2154"/>
      <c r="D60" s="2155"/>
      <c r="E60" s="2155"/>
      <c r="F60" s="2155"/>
      <c r="G60" s="2155"/>
      <c r="H60" s="2155"/>
      <c r="I60" s="2155"/>
      <c r="J60" s="2155"/>
      <c r="K60" s="2155"/>
      <c r="L60" s="2155"/>
      <c r="M60" s="2155"/>
      <c r="N60" s="2155"/>
      <c r="O60" s="2155"/>
      <c r="P60" s="2156"/>
      <c r="Q60" s="1027"/>
      <c r="R60" s="110"/>
      <c r="S60" s="149"/>
    </row>
    <row r="61" spans="2:24" ht="15.75" thickBot="1" x14ac:dyDescent="0.3">
      <c r="B61" s="164"/>
      <c r="C61" s="2157"/>
      <c r="D61" s="2158"/>
      <c r="E61" s="2158"/>
      <c r="F61" s="2158"/>
      <c r="G61" s="2158"/>
      <c r="H61" s="2158"/>
      <c r="I61" s="2158"/>
      <c r="J61" s="2159"/>
      <c r="K61" s="2158"/>
      <c r="L61" s="2158"/>
      <c r="M61" s="2158"/>
      <c r="N61" s="2158"/>
      <c r="O61" s="2158"/>
      <c r="P61" s="2160"/>
      <c r="Q61" s="1027"/>
      <c r="R61" s="110"/>
      <c r="S61" s="149"/>
    </row>
    <row r="62" spans="2:24" ht="9" customHeight="1" thickBot="1" x14ac:dyDescent="0.3">
      <c r="B62" s="417"/>
      <c r="C62" s="154"/>
      <c r="D62" s="154"/>
      <c r="E62" s="418"/>
      <c r="F62" s="418"/>
      <c r="G62" s="419"/>
      <c r="H62" s="420"/>
      <c r="I62" s="420"/>
      <c r="J62" s="420"/>
      <c r="K62" s="421"/>
      <c r="L62" s="419"/>
      <c r="M62" s="419"/>
      <c r="N62" s="422"/>
      <c r="O62" s="418"/>
      <c r="P62" s="419"/>
      <c r="Q62" s="419"/>
      <c r="R62" s="154"/>
      <c r="S62" s="155"/>
    </row>
    <row r="65" spans="12:17" hidden="1" x14ac:dyDescent="0.25">
      <c r="L65" s="1522"/>
      <c r="M65" s="306" t="s">
        <v>993</v>
      </c>
      <c r="N65"/>
      <c r="O65"/>
      <c r="P65"/>
      <c r="Q65"/>
    </row>
    <row r="66" spans="12:17" ht="15.75" hidden="1" thickBot="1" x14ac:dyDescent="0.3">
      <c r="L66" s="1522"/>
      <c r="M66" s="306" t="s">
        <v>274</v>
      </c>
      <c r="N66" s="306"/>
      <c r="O66" s="306"/>
      <c r="P66" s="306" t="s">
        <v>73</v>
      </c>
      <c r="Q66" s="1645" t="s">
        <v>984</v>
      </c>
    </row>
    <row r="67" spans="12:17" hidden="1" x14ac:dyDescent="0.25">
      <c r="L67" s="1522"/>
      <c r="M67" s="2149" t="s">
        <v>623</v>
      </c>
      <c r="N67" s="2150"/>
      <c r="O67" s="2150"/>
      <c r="P67" s="1776">
        <f>'8B'!F31</f>
        <v>0</v>
      </c>
      <c r="Q67" s="1777">
        <f>ABS((SUM(O22:R22))-'8B'!F31)</f>
        <v>0</v>
      </c>
    </row>
    <row r="68" spans="12:17" ht="15.75" hidden="1" thickBot="1" x14ac:dyDescent="0.3">
      <c r="L68" s="1522"/>
      <c r="M68" s="2147" t="s">
        <v>624</v>
      </c>
      <c r="N68" s="2148"/>
      <c r="O68" s="2148"/>
      <c r="P68" s="1778">
        <f>'8B'!F41</f>
        <v>0</v>
      </c>
      <c r="Q68" s="1779">
        <f>ABS(((SUM(O37:R37))+(SUM(O52:R52)))-P68)</f>
        <v>0</v>
      </c>
    </row>
  </sheetData>
  <sheetProtection algorithmName="SHA-512" hashValue="5nTedaaKFDtCFUJI+CwhEAOUASXf3flTR7HW02XwExuLukBY9oljblGA0QqbDtiYv0RMu3OSGt1bSWoLH55DrA==" saltValue="hsdx7KOP59pKl80NJMndHw==" spinCount="100000" sheet="1" formatCells="0" formatColumns="0" formatRows="0" insertRows="0"/>
  <mergeCells count="50">
    <mergeCell ref="M68:O68"/>
    <mergeCell ref="M67:O67"/>
    <mergeCell ref="C30:D30"/>
    <mergeCell ref="C31:D31"/>
    <mergeCell ref="C32:D32"/>
    <mergeCell ref="C33:D33"/>
    <mergeCell ref="C34:D34"/>
    <mergeCell ref="C57:P61"/>
    <mergeCell ref="G48:K48"/>
    <mergeCell ref="G49:K49"/>
    <mergeCell ref="F52:K52"/>
    <mergeCell ref="F54:L54"/>
    <mergeCell ref="F51:H51"/>
    <mergeCell ref="F42:H42"/>
    <mergeCell ref="G50:K50"/>
    <mergeCell ref="F44:G44"/>
    <mergeCell ref="V8:AA9"/>
    <mergeCell ref="V5:AA6"/>
    <mergeCell ref="C3:R3"/>
    <mergeCell ref="C5:L5"/>
    <mergeCell ref="N5:R5"/>
    <mergeCell ref="R6:R10"/>
    <mergeCell ref="L6:L10"/>
    <mergeCell ref="N6:N10"/>
    <mergeCell ref="O6:O10"/>
    <mergeCell ref="P6:P10"/>
    <mergeCell ref="Q6:Q10"/>
    <mergeCell ref="C22:G22"/>
    <mergeCell ref="I20:K20"/>
    <mergeCell ref="I21:K21"/>
    <mergeCell ref="C6:C10"/>
    <mergeCell ref="D6:D10"/>
    <mergeCell ref="E6:E10"/>
    <mergeCell ref="F6:F10"/>
    <mergeCell ref="G6:G10"/>
    <mergeCell ref="H6:H10"/>
    <mergeCell ref="I6:I10"/>
    <mergeCell ref="J6:J10"/>
    <mergeCell ref="K6:K10"/>
    <mergeCell ref="H24:L24"/>
    <mergeCell ref="F39:L39"/>
    <mergeCell ref="C41:L41"/>
    <mergeCell ref="C37:F37"/>
    <mergeCell ref="C35:D35"/>
    <mergeCell ref="C36:D36"/>
    <mergeCell ref="N26:R26"/>
    <mergeCell ref="C26:L26"/>
    <mergeCell ref="C27:D27"/>
    <mergeCell ref="C28:D28"/>
    <mergeCell ref="C29:D29"/>
  </mergeCells>
  <conditionalFormatting sqref="F39 F54">
    <cfRule type="containsText" dxfId="25" priority="12" operator="containsText" text="exceed">
      <formula>NOT(ISERROR(SEARCH("exceed",F39)))</formula>
    </cfRule>
    <cfRule type="containsText" dxfId="24" priority="13" operator="containsText" text="covered">
      <formula>NOT(ISERROR(SEARCH("covered",F39)))</formula>
    </cfRule>
  </conditionalFormatting>
  <conditionalFormatting sqref="G48:K48">
    <cfRule type="expression" dxfId="23" priority="7">
      <formula>AND($L48&lt;&gt;0,$G48="")</formula>
    </cfRule>
  </conditionalFormatting>
  <conditionalFormatting sqref="G49:K49">
    <cfRule type="expression" dxfId="22" priority="6">
      <formula>AND($L$49&lt;&gt;0,$G$49="")</formula>
    </cfRule>
  </conditionalFormatting>
  <conditionalFormatting sqref="G50:K50">
    <cfRule type="expression" dxfId="21" priority="5">
      <formula>AND($L$50&lt;&gt;0,$G$50="")</formula>
    </cfRule>
  </conditionalFormatting>
  <conditionalFormatting sqref="H24">
    <cfRule type="containsText" dxfId="20" priority="16" operator="containsText" text="covered">
      <formula>NOT(ISERROR(SEARCH("covered",H24)))</formula>
    </cfRule>
    <cfRule type="containsText" dxfId="19" priority="17" operator="containsText" text="exceed">
      <formula>NOT(ISERROR(SEARCH("exceed",H24)))</formula>
    </cfRule>
  </conditionalFormatting>
  <conditionalFormatting sqref="J11:J19">
    <cfRule type="expression" dxfId="18" priority="3">
      <formula>$I11="Actual"</formula>
    </cfRule>
    <cfRule type="expression" dxfId="17" priority="4">
      <formula>$I11&lt;&gt;"Percent"</formula>
    </cfRule>
  </conditionalFormatting>
  <conditionalFormatting sqref="J28:J36">
    <cfRule type="expression" dxfId="16" priority="23">
      <formula>$I28="Actual"</formula>
    </cfRule>
    <cfRule type="expression" dxfId="15" priority="24">
      <formula>$I28&lt;&gt;"Percent"</formula>
    </cfRule>
  </conditionalFormatting>
  <conditionalFormatting sqref="K11:K19">
    <cfRule type="expression" dxfId="14" priority="26">
      <formula>$I11="Actual"</formula>
    </cfRule>
    <cfRule type="expression" dxfId="13" priority="30">
      <formula>$I11&lt;&gt;"Actual"</formula>
    </cfRule>
  </conditionalFormatting>
  <conditionalFormatting sqref="K28:K36">
    <cfRule type="expression" dxfId="12" priority="22">
      <formula>$I28="Actual"</formula>
    </cfRule>
    <cfRule type="expression" dxfId="11" priority="25">
      <formula>$I28&lt;&gt;"Actual"</formula>
    </cfRule>
  </conditionalFormatting>
  <conditionalFormatting sqref="V5:AA6 V8:AA9 N25:R25 N56:R56">
    <cfRule type="containsText" dxfId="10" priority="1" operator="containsText" text="warning">
      <formula>NOT(ISERROR(SEARCH("warning",N5)))</formula>
    </cfRule>
  </conditionalFormatting>
  <dataValidations count="2">
    <dataValidation type="list" allowBlank="1" showInputMessage="1" showErrorMessage="1" sqref="D11:D19" xr:uid="{00000000-0002-0000-1D00-000000000000}">
      <formula1>OnSite_OffSite</formula1>
    </dataValidation>
    <dataValidation type="list" allowBlank="1" showInputMessage="1" showErrorMessage="1" sqref="I11:I19 I28:I36" xr:uid="{00000000-0002-0000-1D00-000001000000}">
      <formula1>Actual_or_Percent</formula1>
    </dataValidation>
  </dataValidations>
  <pageMargins left="0.25" right="0.25" top="0.75" bottom="0.75" header="0.3" footer="0.3"/>
  <pageSetup scale="60" orientation="portrait" r:id="rId1"/>
  <headerFooter>
    <oddFooter>&amp;LForm 8C
Personnel (Services and Operating) and Non-Personnel Expenses&amp;CCFA Forms</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B1:AG139"/>
  <sheetViews>
    <sheetView showGridLines="0" zoomScaleNormal="100" workbookViewId="0">
      <selection activeCell="N32" sqref="N32"/>
    </sheetView>
  </sheetViews>
  <sheetFormatPr defaultColWidth="9.140625" defaultRowHeight="15" x14ac:dyDescent="0.25"/>
  <cols>
    <col min="1" max="3" width="1.7109375" style="296" customWidth="1"/>
    <col min="4" max="4" width="14.28515625" style="296" customWidth="1"/>
    <col min="5" max="5" width="11.7109375" style="296" customWidth="1"/>
    <col min="6" max="6" width="1.42578125" style="296" customWidth="1"/>
    <col min="7" max="7" width="10.28515625" style="296" customWidth="1"/>
    <col min="8" max="8" width="9.140625" style="296"/>
    <col min="9" max="23" width="11.7109375" style="296" customWidth="1"/>
    <col min="24" max="24" width="1.5703125" style="296" customWidth="1"/>
    <col min="25" max="27" width="1.42578125" style="296" customWidth="1"/>
    <col min="28" max="32" width="9.140625" style="296"/>
    <col min="33" max="33" width="1.42578125" style="296" customWidth="1"/>
    <col min="34" max="16384" width="9.140625" style="296"/>
  </cols>
  <sheetData>
    <row r="1" spans="2:33" ht="15.75" thickBot="1" x14ac:dyDescent="0.3"/>
    <row r="2" spans="2:33" ht="9" customHeight="1" x14ac:dyDescent="0.25">
      <c r="B2" s="1379"/>
      <c r="C2" s="1133"/>
      <c r="D2" s="499"/>
      <c r="E2" s="499"/>
      <c r="F2" s="499"/>
      <c r="G2" s="499"/>
      <c r="H2" s="499"/>
      <c r="I2" s="499"/>
      <c r="J2" s="499"/>
      <c r="K2" s="499"/>
      <c r="L2" s="499"/>
      <c r="M2" s="499"/>
      <c r="N2" s="499"/>
      <c r="O2" s="499"/>
      <c r="P2" s="499"/>
      <c r="Q2" s="499"/>
      <c r="R2" s="499"/>
      <c r="S2" s="499"/>
      <c r="T2" s="499"/>
      <c r="U2" s="499"/>
      <c r="V2" s="499"/>
      <c r="W2" s="499"/>
      <c r="X2" s="1131"/>
      <c r="Y2" s="1135"/>
    </row>
    <row r="3" spans="2:33" ht="18.75" x14ac:dyDescent="0.3">
      <c r="B3" s="1380"/>
      <c r="C3" s="225"/>
      <c r="D3" s="1796" t="s">
        <v>627</v>
      </c>
      <c r="E3" s="1796"/>
      <c r="F3" s="1796"/>
      <c r="G3" s="1796"/>
      <c r="H3" s="1796"/>
      <c r="I3" s="1796"/>
      <c r="J3" s="1796"/>
      <c r="K3" s="1796"/>
      <c r="L3" s="1796"/>
      <c r="M3" s="1796"/>
      <c r="N3" s="1796"/>
      <c r="O3" s="1796"/>
      <c r="P3" s="1796"/>
      <c r="Q3" s="1796"/>
      <c r="R3" s="1796"/>
      <c r="S3" s="1796"/>
      <c r="T3" s="1796"/>
      <c r="U3" s="1796"/>
      <c r="V3" s="1796"/>
      <c r="W3" s="1796"/>
      <c r="X3" s="195"/>
      <c r="Y3" s="196"/>
    </row>
    <row r="4" spans="2:33" ht="3.75" customHeight="1" x14ac:dyDescent="0.25">
      <c r="B4" s="1380"/>
      <c r="C4" s="225"/>
      <c r="D4" s="16"/>
      <c r="E4" s="16"/>
      <c r="F4" s="16"/>
      <c r="G4" s="16"/>
      <c r="H4" s="16"/>
      <c r="I4" s="110"/>
      <c r="J4" s="110"/>
      <c r="K4" s="110"/>
      <c r="L4" s="110"/>
      <c r="M4" s="16"/>
      <c r="N4" s="16"/>
      <c r="O4" s="16"/>
      <c r="P4" s="16"/>
      <c r="Q4" s="16"/>
      <c r="R4" s="16"/>
      <c r="S4" s="16"/>
      <c r="T4" s="16"/>
      <c r="U4" s="16"/>
      <c r="V4" s="16"/>
      <c r="W4" s="16"/>
      <c r="X4" s="195"/>
      <c r="Y4" s="196"/>
    </row>
    <row r="5" spans="2:33" x14ac:dyDescent="0.25">
      <c r="B5" s="1380"/>
      <c r="C5" s="195"/>
      <c r="D5" s="124" t="s">
        <v>318</v>
      </c>
      <c r="E5" s="500"/>
      <c r="F5" s="195"/>
      <c r="G5" s="195"/>
      <c r="H5" s="195"/>
      <c r="I5" s="197"/>
      <c r="J5" s="197"/>
      <c r="K5" s="197"/>
      <c r="L5" s="197"/>
      <c r="M5" s="197"/>
      <c r="N5" s="198"/>
      <c r="O5" s="197"/>
      <c r="P5" s="197"/>
      <c r="Q5" s="197"/>
      <c r="R5" s="197"/>
      <c r="S5" s="197"/>
      <c r="T5" s="197"/>
      <c r="U5" s="197"/>
      <c r="V5" s="197"/>
      <c r="W5" s="197"/>
      <c r="X5" s="197"/>
      <c r="Y5" s="199"/>
    </row>
    <row r="6" spans="2:33" ht="7.5" customHeight="1" thickBot="1" x14ac:dyDescent="0.3">
      <c r="B6" s="1380"/>
      <c r="C6" s="195"/>
      <c r="D6" s="200"/>
      <c r="E6" s="197"/>
      <c r="F6" s="195"/>
      <c r="G6" s="195"/>
      <c r="H6" s="195"/>
      <c r="I6" s="197"/>
      <c r="J6" s="197"/>
      <c r="K6" s="197"/>
      <c r="L6" s="197"/>
      <c r="M6" s="197"/>
      <c r="N6" s="198"/>
      <c r="O6" s="197"/>
      <c r="P6" s="197"/>
      <c r="Q6" s="197"/>
      <c r="R6" s="197"/>
      <c r="S6" s="197"/>
      <c r="T6" s="197"/>
      <c r="U6" s="197"/>
      <c r="V6" s="197"/>
      <c r="W6" s="197"/>
      <c r="X6" s="197"/>
      <c r="Y6" s="199"/>
    </row>
    <row r="7" spans="2:33" ht="15.75" thickBot="1" x14ac:dyDescent="0.3">
      <c r="B7" s="1380"/>
      <c r="C7" s="195"/>
      <c r="D7" s="226" t="s">
        <v>319</v>
      </c>
      <c r="E7" s="182"/>
      <c r="F7" s="181"/>
      <c r="G7" s="181"/>
      <c r="H7" s="181"/>
      <c r="I7" s="182"/>
      <c r="J7" s="182"/>
      <c r="K7" s="182"/>
      <c r="L7" s="182"/>
      <c r="M7" s="182"/>
      <c r="N7" s="183"/>
      <c r="O7" s="182"/>
      <c r="P7" s="182"/>
      <c r="Q7" s="182"/>
      <c r="R7" s="182"/>
      <c r="S7" s="182"/>
      <c r="T7" s="182"/>
      <c r="U7" s="182"/>
      <c r="V7" s="182"/>
      <c r="W7" s="182"/>
      <c r="X7" s="197"/>
      <c r="Y7" s="199"/>
      <c r="AA7" s="1624"/>
      <c r="AB7" s="1625" t="s">
        <v>995</v>
      </c>
      <c r="AC7" s="1625"/>
      <c r="AD7" s="1625"/>
      <c r="AE7" s="1625"/>
      <c r="AF7" s="1625"/>
      <c r="AG7" s="1744"/>
    </row>
    <row r="8" spans="2:33" ht="15.75" thickBot="1" x14ac:dyDescent="0.3">
      <c r="B8" s="1380"/>
      <c r="C8" s="110"/>
      <c r="D8" s="110"/>
      <c r="E8" s="195"/>
      <c r="F8" s="110"/>
      <c r="G8" s="110"/>
      <c r="H8" s="110"/>
      <c r="I8" s="184" t="s">
        <v>320</v>
      </c>
      <c r="J8" s="501" t="s">
        <v>321</v>
      </c>
      <c r="K8" s="501" t="s">
        <v>322</v>
      </c>
      <c r="L8" s="501" t="s">
        <v>323</v>
      </c>
      <c r="M8" s="501" t="s">
        <v>324</v>
      </c>
      <c r="N8" s="501" t="s">
        <v>325</v>
      </c>
      <c r="O8" s="501" t="s">
        <v>326</v>
      </c>
      <c r="P8" s="501" t="s">
        <v>375</v>
      </c>
      <c r="Q8" s="501" t="s">
        <v>376</v>
      </c>
      <c r="R8" s="501" t="s">
        <v>377</v>
      </c>
      <c r="S8" s="501" t="s">
        <v>378</v>
      </c>
      <c r="T8" s="501" t="s">
        <v>379</v>
      </c>
      <c r="U8" s="501" t="s">
        <v>380</v>
      </c>
      <c r="V8" s="501" t="s">
        <v>381</v>
      </c>
      <c r="W8" s="502" t="s">
        <v>382</v>
      </c>
      <c r="X8"/>
      <c r="Y8" s="891"/>
      <c r="AA8" s="1120"/>
      <c r="AB8"/>
      <c r="AC8"/>
      <c r="AD8"/>
      <c r="AE8"/>
      <c r="AF8"/>
      <c r="AG8" s="1363"/>
    </row>
    <row r="9" spans="2:33" ht="15.75" customHeight="1" thickBot="1" x14ac:dyDescent="0.3">
      <c r="B9" s="1380"/>
      <c r="C9" s="110"/>
      <c r="D9" s="201" t="s">
        <v>327</v>
      </c>
      <c r="E9" s="110"/>
      <c r="F9" s="110"/>
      <c r="G9"/>
      <c r="H9" s="503" t="s">
        <v>328</v>
      </c>
      <c r="I9" s="504"/>
      <c r="J9" s="185"/>
      <c r="K9" s="185"/>
      <c r="L9" s="185"/>
      <c r="M9" s="185"/>
      <c r="N9" s="185"/>
      <c r="O9" s="185"/>
      <c r="P9" s="185"/>
      <c r="Q9" s="185"/>
      <c r="R9" s="185"/>
      <c r="S9" s="185"/>
      <c r="T9" s="185"/>
      <c r="U9" s="185"/>
      <c r="V9" s="185"/>
      <c r="W9" s="505"/>
      <c r="X9"/>
      <c r="Y9" s="891"/>
      <c r="AA9" s="1120"/>
      <c r="AB9" s="1805" t="str" cm="1">
        <f t="array" ref="AB9">IF((IFERROR((INDEX(I101:W101,MATCH(TRUE,INDEX(I101:W101&lt;0,0),0))),"OK"))="OK","",Messages!B100)</f>
        <v/>
      </c>
      <c r="AC9" s="1805"/>
      <c r="AD9" s="1805"/>
      <c r="AE9" s="1805"/>
      <c r="AF9" s="1805"/>
      <c r="AG9" s="1363"/>
    </row>
    <row r="10" spans="2:33" x14ac:dyDescent="0.25">
      <c r="B10" s="1380"/>
      <c r="C10" s="110"/>
      <c r="D10" s="1395" t="s">
        <v>844</v>
      </c>
      <c r="E10" s="423"/>
      <c r="F10" s="423"/>
      <c r="G10" s="1396"/>
      <c r="H10" s="1044"/>
      <c r="I10" s="1257">
        <f>'8A'!P48</f>
        <v>0</v>
      </c>
      <c r="J10" s="1258">
        <f t="shared" ref="J10:W12" si="0">I10+(I10*$H10)</f>
        <v>0</v>
      </c>
      <c r="K10" s="1258">
        <f t="shared" si="0"/>
        <v>0</v>
      </c>
      <c r="L10" s="1258">
        <f t="shared" si="0"/>
        <v>0</v>
      </c>
      <c r="M10" s="1258">
        <f t="shared" si="0"/>
        <v>0</v>
      </c>
      <c r="N10" s="1258">
        <f t="shared" si="0"/>
        <v>0</v>
      </c>
      <c r="O10" s="1258">
        <f t="shared" si="0"/>
        <v>0</v>
      </c>
      <c r="P10" s="1258">
        <f t="shared" si="0"/>
        <v>0</v>
      </c>
      <c r="Q10" s="1258">
        <f t="shared" si="0"/>
        <v>0</v>
      </c>
      <c r="R10" s="1258">
        <f t="shared" si="0"/>
        <v>0</v>
      </c>
      <c r="S10" s="1258">
        <f t="shared" si="0"/>
        <v>0</v>
      </c>
      <c r="T10" s="1258">
        <f t="shared" si="0"/>
        <v>0</v>
      </c>
      <c r="U10" s="1258">
        <f t="shared" si="0"/>
        <v>0</v>
      </c>
      <c r="V10" s="1258">
        <f t="shared" si="0"/>
        <v>0</v>
      </c>
      <c r="W10" s="1259">
        <f t="shared" si="0"/>
        <v>0</v>
      </c>
      <c r="X10"/>
      <c r="Y10" s="891"/>
      <c r="AA10" s="1120"/>
      <c r="AB10" s="1805"/>
      <c r="AC10" s="1805"/>
      <c r="AD10" s="1805"/>
      <c r="AE10" s="1805"/>
      <c r="AF10" s="1805"/>
      <c r="AG10" s="1363"/>
    </row>
    <row r="11" spans="2:33" x14ac:dyDescent="0.25">
      <c r="B11" s="1380"/>
      <c r="C11" s="110"/>
      <c r="D11" s="2179" t="s">
        <v>871</v>
      </c>
      <c r="E11" s="2179"/>
      <c r="F11" s="2179"/>
      <c r="G11" s="2180"/>
      <c r="H11" s="1045"/>
      <c r="I11" s="1260">
        <f>'8B'!F13</f>
        <v>0</v>
      </c>
      <c r="J11" s="1258">
        <f>I11+(I11*$H11)</f>
        <v>0</v>
      </c>
      <c r="K11" s="1258">
        <f t="shared" si="0"/>
        <v>0</v>
      </c>
      <c r="L11" s="1258">
        <f t="shared" si="0"/>
        <v>0</v>
      </c>
      <c r="M11" s="1258">
        <f t="shared" si="0"/>
        <v>0</v>
      </c>
      <c r="N11" s="1258">
        <f t="shared" si="0"/>
        <v>0</v>
      </c>
      <c r="O11" s="1258">
        <f t="shared" si="0"/>
        <v>0</v>
      </c>
      <c r="P11" s="1258">
        <f t="shared" si="0"/>
        <v>0</v>
      </c>
      <c r="Q11" s="1258">
        <f t="shared" si="0"/>
        <v>0</v>
      </c>
      <c r="R11" s="1258">
        <f t="shared" si="0"/>
        <v>0</v>
      </c>
      <c r="S11" s="1258">
        <f t="shared" si="0"/>
        <v>0</v>
      </c>
      <c r="T11" s="1258">
        <f t="shared" si="0"/>
        <v>0</v>
      </c>
      <c r="U11" s="1258">
        <f t="shared" si="0"/>
        <v>0</v>
      </c>
      <c r="V11" s="1258">
        <f t="shared" si="0"/>
        <v>0</v>
      </c>
      <c r="W11" s="1259">
        <f t="shared" si="0"/>
        <v>0</v>
      </c>
      <c r="X11"/>
      <c r="Y11" s="891"/>
      <c r="AA11" s="1120"/>
      <c r="AB11" s="1805"/>
      <c r="AC11" s="1805"/>
      <c r="AD11" s="1805"/>
      <c r="AE11" s="1805"/>
      <c r="AF11" s="1805"/>
      <c r="AG11" s="1363"/>
    </row>
    <row r="12" spans="2:33" ht="15.75" thickBot="1" x14ac:dyDescent="0.3">
      <c r="B12" s="1380"/>
      <c r="C12" s="110"/>
      <c r="D12" s="2181" t="s">
        <v>845</v>
      </c>
      <c r="E12" s="2181"/>
      <c r="F12" s="2181"/>
      <c r="G12" s="2182"/>
      <c r="H12" s="1046"/>
      <c r="I12" s="1260">
        <f>'8B'!F21</f>
        <v>0</v>
      </c>
      <c r="J12" s="1261">
        <f>I12+(I12*$H12)</f>
        <v>0</v>
      </c>
      <c r="K12" s="1261">
        <f t="shared" si="0"/>
        <v>0</v>
      </c>
      <c r="L12" s="1261">
        <f t="shared" si="0"/>
        <v>0</v>
      </c>
      <c r="M12" s="1261">
        <f t="shared" si="0"/>
        <v>0</v>
      </c>
      <c r="N12" s="1261">
        <f t="shared" si="0"/>
        <v>0</v>
      </c>
      <c r="O12" s="1261">
        <f t="shared" si="0"/>
        <v>0</v>
      </c>
      <c r="P12" s="1261">
        <f t="shared" si="0"/>
        <v>0</v>
      </c>
      <c r="Q12" s="1261">
        <f t="shared" si="0"/>
        <v>0</v>
      </c>
      <c r="R12" s="1261">
        <f t="shared" si="0"/>
        <v>0</v>
      </c>
      <c r="S12" s="1261">
        <f t="shared" si="0"/>
        <v>0</v>
      </c>
      <c r="T12" s="1261">
        <f t="shared" si="0"/>
        <v>0</v>
      </c>
      <c r="U12" s="1261">
        <f t="shared" si="0"/>
        <v>0</v>
      </c>
      <c r="V12" s="1261">
        <f t="shared" si="0"/>
        <v>0</v>
      </c>
      <c r="W12" s="1262">
        <f t="shared" si="0"/>
        <v>0</v>
      </c>
      <c r="X12"/>
      <c r="Y12" s="891"/>
      <c r="AA12" s="1563"/>
      <c r="AB12" s="1564"/>
      <c r="AC12" s="1564"/>
      <c r="AD12" s="1564"/>
      <c r="AE12" s="1564"/>
      <c r="AF12" s="1564"/>
      <c r="AG12" s="1627"/>
    </row>
    <row r="13" spans="2:33" x14ac:dyDescent="0.25">
      <c r="B13" s="1380"/>
      <c r="C13" s="110"/>
      <c r="D13" s="1397" t="s">
        <v>846</v>
      </c>
      <c r="E13" s="947"/>
      <c r="F13" s="1398"/>
      <c r="G13" s="1399"/>
      <c r="H13" s="892"/>
      <c r="I13" s="1263">
        <f>'8B'!F31</f>
        <v>0</v>
      </c>
      <c r="J13" s="1264">
        <v>0</v>
      </c>
      <c r="K13" s="1264">
        <v>0</v>
      </c>
      <c r="L13" s="1264">
        <v>0</v>
      </c>
      <c r="M13" s="1264">
        <v>0</v>
      </c>
      <c r="N13" s="1264">
        <v>0</v>
      </c>
      <c r="O13" s="1264">
        <v>0</v>
      </c>
      <c r="P13" s="1264">
        <v>0</v>
      </c>
      <c r="Q13" s="1264">
        <v>0</v>
      </c>
      <c r="R13" s="1264">
        <v>0</v>
      </c>
      <c r="S13" s="1264">
        <v>0</v>
      </c>
      <c r="T13" s="1264">
        <v>0</v>
      </c>
      <c r="U13" s="1264">
        <v>0</v>
      </c>
      <c r="V13" s="1264">
        <v>0</v>
      </c>
      <c r="W13" s="1265">
        <v>0</v>
      </c>
      <c r="X13"/>
      <c r="Y13" s="891"/>
      <c r="AA13"/>
      <c r="AB13"/>
      <c r="AC13"/>
      <c r="AD13"/>
      <c r="AE13"/>
      <c r="AF13"/>
      <c r="AG13"/>
    </row>
    <row r="14" spans="2:33" ht="15.75" thickBot="1" x14ac:dyDescent="0.3">
      <c r="B14" s="1380"/>
      <c r="C14" s="110"/>
      <c r="D14" s="202" t="s">
        <v>537</v>
      </c>
      <c r="E14" s="202"/>
      <c r="F14" s="110"/>
      <c r="G14" s="540"/>
      <c r="H14" s="893"/>
      <c r="I14" s="545"/>
      <c r="J14" s="894"/>
      <c r="K14" s="894"/>
      <c r="L14" s="894"/>
      <c r="M14" s="894"/>
      <c r="N14" s="894"/>
      <c r="O14" s="894"/>
      <c r="P14" s="894"/>
      <c r="Q14" s="894"/>
      <c r="R14" s="894"/>
      <c r="S14" s="894"/>
      <c r="T14" s="894"/>
      <c r="U14" s="894"/>
      <c r="V14" s="894"/>
      <c r="W14" s="895"/>
      <c r="X14"/>
      <c r="Y14" s="891"/>
      <c r="AA14"/>
      <c r="AB14"/>
      <c r="AC14"/>
      <c r="AD14"/>
      <c r="AE14"/>
      <c r="AF14"/>
      <c r="AG14"/>
    </row>
    <row r="15" spans="2:33" x14ac:dyDescent="0.25">
      <c r="B15" s="1380"/>
      <c r="C15" s="110"/>
      <c r="D15" s="2183"/>
      <c r="E15" s="2183"/>
      <c r="F15" s="2183"/>
      <c r="G15" s="2184"/>
      <c r="H15" s="1044"/>
      <c r="I15" s="1266">
        <v>0</v>
      </c>
      <c r="J15" s="1267">
        <f t="shared" ref="J15:W16" si="1">I15+(I15*$H15)</f>
        <v>0</v>
      </c>
      <c r="K15" s="1267">
        <f>J15+(J15*$H15)</f>
        <v>0</v>
      </c>
      <c r="L15" s="1267">
        <f t="shared" si="1"/>
        <v>0</v>
      </c>
      <c r="M15" s="1267">
        <f t="shared" si="1"/>
        <v>0</v>
      </c>
      <c r="N15" s="1267">
        <f>M15+(M15*$H15)</f>
        <v>0</v>
      </c>
      <c r="O15" s="1267">
        <f t="shared" si="1"/>
        <v>0</v>
      </c>
      <c r="P15" s="1267">
        <f t="shared" si="1"/>
        <v>0</v>
      </c>
      <c r="Q15" s="1267">
        <f>P15+(P15*$H15)</f>
        <v>0</v>
      </c>
      <c r="R15" s="1267">
        <f t="shared" si="1"/>
        <v>0</v>
      </c>
      <c r="S15" s="1267">
        <f t="shared" si="1"/>
        <v>0</v>
      </c>
      <c r="T15" s="1267">
        <f t="shared" si="1"/>
        <v>0</v>
      </c>
      <c r="U15" s="1267">
        <f t="shared" si="1"/>
        <v>0</v>
      </c>
      <c r="V15" s="1267">
        <f t="shared" si="1"/>
        <v>0</v>
      </c>
      <c r="W15" s="1268">
        <f t="shared" si="1"/>
        <v>0</v>
      </c>
      <c r="X15"/>
      <c r="Y15" s="891"/>
      <c r="AA15"/>
      <c r="AB15"/>
      <c r="AC15"/>
      <c r="AD15"/>
      <c r="AE15"/>
      <c r="AF15"/>
      <c r="AG15"/>
    </row>
    <row r="16" spans="2:33" ht="15.75" thickBot="1" x14ac:dyDescent="0.3">
      <c r="B16" s="1380"/>
      <c r="C16" s="110"/>
      <c r="D16" s="2177"/>
      <c r="E16" s="2177"/>
      <c r="F16" s="2177"/>
      <c r="G16" s="2178"/>
      <c r="H16" s="1046"/>
      <c r="I16" s="1269">
        <v>0</v>
      </c>
      <c r="J16" s="1270">
        <f t="shared" si="1"/>
        <v>0</v>
      </c>
      <c r="K16" s="1270">
        <f t="shared" si="1"/>
        <v>0</v>
      </c>
      <c r="L16" s="1270">
        <f t="shared" si="1"/>
        <v>0</v>
      </c>
      <c r="M16" s="1270">
        <f t="shared" si="1"/>
        <v>0</v>
      </c>
      <c r="N16" s="1270">
        <f t="shared" si="1"/>
        <v>0</v>
      </c>
      <c r="O16" s="1270">
        <f t="shared" si="1"/>
        <v>0</v>
      </c>
      <c r="P16" s="1270">
        <f t="shared" si="1"/>
        <v>0</v>
      </c>
      <c r="Q16" s="1270">
        <f t="shared" si="1"/>
        <v>0</v>
      </c>
      <c r="R16" s="1270">
        <f t="shared" si="1"/>
        <v>0</v>
      </c>
      <c r="S16" s="1270">
        <f t="shared" si="1"/>
        <v>0</v>
      </c>
      <c r="T16" s="1270">
        <f t="shared" si="1"/>
        <v>0</v>
      </c>
      <c r="U16" s="1270">
        <f t="shared" si="1"/>
        <v>0</v>
      </c>
      <c r="V16" s="1270">
        <f t="shared" si="1"/>
        <v>0</v>
      </c>
      <c r="W16" s="1271">
        <f t="shared" si="1"/>
        <v>0</v>
      </c>
      <c r="X16"/>
      <c r="Y16" s="891"/>
      <c r="AA16"/>
      <c r="AB16"/>
      <c r="AC16"/>
      <c r="AD16"/>
      <c r="AE16"/>
      <c r="AF16"/>
      <c r="AG16"/>
    </row>
    <row r="17" spans="2:33" x14ac:dyDescent="0.25">
      <c r="B17" s="1380"/>
      <c r="C17" s="110"/>
      <c r="D17" s="202" t="s">
        <v>329</v>
      </c>
      <c r="E17" s="110"/>
      <c r="F17" s="110"/>
      <c r="G17" s="110"/>
      <c r="H17" s="203" t="s">
        <v>330</v>
      </c>
      <c r="I17" s="1272">
        <f>SUM(I10:I16)</f>
        <v>0</v>
      </c>
      <c r="J17" s="1273">
        <f t="shared" ref="J17:W17" si="2">SUM(J10:J16)</f>
        <v>0</v>
      </c>
      <c r="K17" s="1273">
        <f t="shared" si="2"/>
        <v>0</v>
      </c>
      <c r="L17" s="1273">
        <f t="shared" si="2"/>
        <v>0</v>
      </c>
      <c r="M17" s="1273">
        <f t="shared" si="2"/>
        <v>0</v>
      </c>
      <c r="N17" s="1273">
        <f t="shared" si="2"/>
        <v>0</v>
      </c>
      <c r="O17" s="1273">
        <f t="shared" si="2"/>
        <v>0</v>
      </c>
      <c r="P17" s="1273">
        <f t="shared" si="2"/>
        <v>0</v>
      </c>
      <c r="Q17" s="1273">
        <f t="shared" si="2"/>
        <v>0</v>
      </c>
      <c r="R17" s="1273">
        <f t="shared" si="2"/>
        <v>0</v>
      </c>
      <c r="S17" s="1273">
        <f t="shared" si="2"/>
        <v>0</v>
      </c>
      <c r="T17" s="1273">
        <f t="shared" si="2"/>
        <v>0</v>
      </c>
      <c r="U17" s="1273">
        <f t="shared" si="2"/>
        <v>0</v>
      </c>
      <c r="V17" s="1273">
        <f t="shared" si="2"/>
        <v>0</v>
      </c>
      <c r="W17" s="1274">
        <f t="shared" si="2"/>
        <v>0</v>
      </c>
      <c r="X17"/>
      <c r="Y17" s="891"/>
      <c r="AA17"/>
      <c r="AB17"/>
      <c r="AC17"/>
      <c r="AD17"/>
      <c r="AE17"/>
      <c r="AF17"/>
      <c r="AG17"/>
    </row>
    <row r="18" spans="2:33" ht="15.75" thickBot="1" x14ac:dyDescent="0.3">
      <c r="B18" s="1380"/>
      <c r="C18" s="110"/>
      <c r="D18" s="205" t="s">
        <v>331</v>
      </c>
      <c r="E18" s="206"/>
      <c r="F18" s="424"/>
      <c r="G18" s="425"/>
      <c r="H18" s="426"/>
      <c r="I18" s="1275">
        <v>0</v>
      </c>
      <c r="J18" s="1276">
        <v>0</v>
      </c>
      <c r="K18" s="1276">
        <v>0</v>
      </c>
      <c r="L18" s="1276">
        <v>0</v>
      </c>
      <c r="M18" s="1276">
        <v>0</v>
      </c>
      <c r="N18" s="1276">
        <v>0</v>
      </c>
      <c r="O18" s="1276">
        <v>0</v>
      </c>
      <c r="P18" s="1276">
        <v>0</v>
      </c>
      <c r="Q18" s="1276">
        <v>0</v>
      </c>
      <c r="R18" s="1276">
        <v>0</v>
      </c>
      <c r="S18" s="1276">
        <v>0</v>
      </c>
      <c r="T18" s="1276">
        <v>0</v>
      </c>
      <c r="U18" s="1276">
        <v>0</v>
      </c>
      <c r="V18" s="1276">
        <v>0</v>
      </c>
      <c r="W18" s="1277">
        <v>0</v>
      </c>
      <c r="X18"/>
      <c r="Y18" s="891"/>
      <c r="AA18"/>
      <c r="AB18"/>
      <c r="AC18"/>
      <c r="AD18"/>
      <c r="AE18"/>
      <c r="AF18"/>
      <c r="AG18"/>
    </row>
    <row r="19" spans="2:33" ht="15.75" thickTop="1" x14ac:dyDescent="0.25">
      <c r="B19" s="1380"/>
      <c r="C19" s="110"/>
      <c r="D19" s="201" t="s">
        <v>332</v>
      </c>
      <c r="E19" s="110"/>
      <c r="F19" s="110"/>
      <c r="G19" s="110"/>
      <c r="H19" s="204" t="s">
        <v>330</v>
      </c>
      <c r="I19" s="1278">
        <f>I17+I18</f>
        <v>0</v>
      </c>
      <c r="J19" s="1279">
        <f t="shared" ref="J19:W19" si="3">J17+J18</f>
        <v>0</v>
      </c>
      <c r="K19" s="1279">
        <f t="shared" si="3"/>
        <v>0</v>
      </c>
      <c r="L19" s="1279">
        <f t="shared" si="3"/>
        <v>0</v>
      </c>
      <c r="M19" s="1279">
        <f>M17+M18</f>
        <v>0</v>
      </c>
      <c r="N19" s="1279">
        <f t="shared" si="3"/>
        <v>0</v>
      </c>
      <c r="O19" s="1279">
        <f t="shared" si="3"/>
        <v>0</v>
      </c>
      <c r="P19" s="1279">
        <f t="shared" si="3"/>
        <v>0</v>
      </c>
      <c r="Q19" s="1279">
        <f t="shared" si="3"/>
        <v>0</v>
      </c>
      <c r="R19" s="1279">
        <f t="shared" si="3"/>
        <v>0</v>
      </c>
      <c r="S19" s="1279">
        <f t="shared" si="3"/>
        <v>0</v>
      </c>
      <c r="T19" s="1279">
        <f t="shared" si="3"/>
        <v>0</v>
      </c>
      <c r="U19" s="1279">
        <f t="shared" si="3"/>
        <v>0</v>
      </c>
      <c r="V19" s="1279">
        <f t="shared" si="3"/>
        <v>0</v>
      </c>
      <c r="W19" s="1280">
        <f t="shared" si="3"/>
        <v>0</v>
      </c>
      <c r="X19"/>
      <c r="Y19" s="891"/>
      <c r="AA19"/>
      <c r="AB19"/>
      <c r="AC19"/>
      <c r="AD19"/>
      <c r="AE19"/>
      <c r="AF19"/>
      <c r="AG19"/>
    </row>
    <row r="20" spans="2:33" ht="15.75" thickBot="1" x14ac:dyDescent="0.3">
      <c r="B20" s="1380"/>
      <c r="C20" s="110"/>
      <c r="D20" s="201"/>
      <c r="E20" s="110"/>
      <c r="F20" s="110"/>
      <c r="G20"/>
      <c r="H20" s="207" t="s">
        <v>333</v>
      </c>
      <c r="I20" s="186"/>
      <c r="J20" s="187"/>
      <c r="K20" s="187"/>
      <c r="L20" s="187"/>
      <c r="M20" s="187"/>
      <c r="N20" s="187"/>
      <c r="O20" s="187"/>
      <c r="P20" s="187"/>
      <c r="Q20" s="187"/>
      <c r="R20" s="187"/>
      <c r="S20" s="187"/>
      <c r="T20" s="187"/>
      <c r="U20" s="187"/>
      <c r="V20" s="187"/>
      <c r="W20" s="194"/>
      <c r="X20"/>
      <c r="Y20" s="891"/>
      <c r="AA20"/>
      <c r="AB20"/>
      <c r="AC20"/>
      <c r="AD20"/>
      <c r="AE20"/>
      <c r="AF20"/>
      <c r="AG20"/>
    </row>
    <row r="21" spans="2:33" x14ac:dyDescent="0.25">
      <c r="B21" s="1380"/>
      <c r="C21" s="110"/>
      <c r="D21" s="208" t="s">
        <v>334</v>
      </c>
      <c r="E21" s="423"/>
      <c r="F21" s="423"/>
      <c r="G21" s="896"/>
      <c r="H21" s="1044">
        <v>0.05</v>
      </c>
      <c r="I21" s="1281">
        <f>-I17*$H21</f>
        <v>0</v>
      </c>
      <c r="J21" s="1282">
        <f t="shared" ref="J21:W22" si="4">-J17*$H21</f>
        <v>0</v>
      </c>
      <c r="K21" s="1282">
        <f t="shared" si="4"/>
        <v>0</v>
      </c>
      <c r="L21" s="1282">
        <f t="shared" si="4"/>
        <v>0</v>
      </c>
      <c r="M21" s="1282">
        <f t="shared" si="4"/>
        <v>0</v>
      </c>
      <c r="N21" s="1282">
        <f t="shared" si="4"/>
        <v>0</v>
      </c>
      <c r="O21" s="1282">
        <f t="shared" si="4"/>
        <v>0</v>
      </c>
      <c r="P21" s="1282">
        <f t="shared" si="4"/>
        <v>0</v>
      </c>
      <c r="Q21" s="1282">
        <f t="shared" si="4"/>
        <v>0</v>
      </c>
      <c r="R21" s="1282">
        <f t="shared" si="4"/>
        <v>0</v>
      </c>
      <c r="S21" s="1282">
        <f t="shared" si="4"/>
        <v>0</v>
      </c>
      <c r="T21" s="1282">
        <f t="shared" si="4"/>
        <v>0</v>
      </c>
      <c r="U21" s="1282">
        <f t="shared" si="4"/>
        <v>0</v>
      </c>
      <c r="V21" s="1282">
        <f t="shared" si="4"/>
        <v>0</v>
      </c>
      <c r="W21" s="1283">
        <f t="shared" si="4"/>
        <v>0</v>
      </c>
      <c r="X21"/>
      <c r="Y21" s="891"/>
      <c r="AA21"/>
      <c r="AB21"/>
      <c r="AC21"/>
      <c r="AD21"/>
      <c r="AE21"/>
      <c r="AF21"/>
      <c r="AG21"/>
    </row>
    <row r="22" spans="2:33" ht="15.75" thickBot="1" x14ac:dyDescent="0.3">
      <c r="B22" s="1380"/>
      <c r="C22" s="110"/>
      <c r="D22" s="209" t="s">
        <v>335</v>
      </c>
      <c r="E22" s="424"/>
      <c r="F22" s="424"/>
      <c r="G22" s="897"/>
      <c r="H22" s="1047"/>
      <c r="I22" s="1284">
        <f>-I18*$H22</f>
        <v>0</v>
      </c>
      <c r="J22" s="1285">
        <f t="shared" si="4"/>
        <v>0</v>
      </c>
      <c r="K22" s="1285">
        <f t="shared" si="4"/>
        <v>0</v>
      </c>
      <c r="L22" s="1285">
        <f t="shared" si="4"/>
        <v>0</v>
      </c>
      <c r="M22" s="1285">
        <f t="shared" si="4"/>
        <v>0</v>
      </c>
      <c r="N22" s="1285">
        <f t="shared" si="4"/>
        <v>0</v>
      </c>
      <c r="O22" s="1285">
        <f t="shared" si="4"/>
        <v>0</v>
      </c>
      <c r="P22" s="1285">
        <f t="shared" si="4"/>
        <v>0</v>
      </c>
      <c r="Q22" s="1285">
        <f t="shared" si="4"/>
        <v>0</v>
      </c>
      <c r="R22" s="1285">
        <f t="shared" si="4"/>
        <v>0</v>
      </c>
      <c r="S22" s="1285">
        <f t="shared" si="4"/>
        <v>0</v>
      </c>
      <c r="T22" s="1285">
        <f t="shared" si="4"/>
        <v>0</v>
      </c>
      <c r="U22" s="1285">
        <f t="shared" si="4"/>
        <v>0</v>
      </c>
      <c r="V22" s="1285">
        <f t="shared" si="4"/>
        <v>0</v>
      </c>
      <c r="W22" s="1286">
        <f t="shared" si="4"/>
        <v>0</v>
      </c>
      <c r="X22"/>
      <c r="Y22" s="891"/>
      <c r="AA22"/>
      <c r="AB22"/>
      <c r="AC22"/>
      <c r="AD22"/>
      <c r="AE22"/>
      <c r="AF22"/>
      <c r="AG22"/>
    </row>
    <row r="23" spans="2:33" ht="16.5" thickTop="1" thickBot="1" x14ac:dyDescent="0.3">
      <c r="B23" s="1380"/>
      <c r="C23" s="110"/>
      <c r="D23" s="210" t="s">
        <v>336</v>
      </c>
      <c r="E23" s="110"/>
      <c r="F23" s="110"/>
      <c r="G23" s="110"/>
      <c r="H23" s="203" t="s">
        <v>330</v>
      </c>
      <c r="I23" s="1287">
        <f>I19+I21+I22</f>
        <v>0</v>
      </c>
      <c r="J23" s="1288">
        <f t="shared" ref="J23:W23" si="5">J19+J21+J22</f>
        <v>0</v>
      </c>
      <c r="K23" s="1288">
        <f t="shared" si="5"/>
        <v>0</v>
      </c>
      <c r="L23" s="1288">
        <f t="shared" si="5"/>
        <v>0</v>
      </c>
      <c r="M23" s="1288">
        <f t="shared" si="5"/>
        <v>0</v>
      </c>
      <c r="N23" s="1288">
        <f t="shared" si="5"/>
        <v>0</v>
      </c>
      <c r="O23" s="1288">
        <f t="shared" si="5"/>
        <v>0</v>
      </c>
      <c r="P23" s="1288">
        <f t="shared" si="5"/>
        <v>0</v>
      </c>
      <c r="Q23" s="1288">
        <f t="shared" si="5"/>
        <v>0</v>
      </c>
      <c r="R23" s="1288">
        <f t="shared" si="5"/>
        <v>0</v>
      </c>
      <c r="S23" s="1288">
        <f t="shared" si="5"/>
        <v>0</v>
      </c>
      <c r="T23" s="1288">
        <f t="shared" si="5"/>
        <v>0</v>
      </c>
      <c r="U23" s="1288">
        <f t="shared" si="5"/>
        <v>0</v>
      </c>
      <c r="V23" s="1288">
        <f t="shared" si="5"/>
        <v>0</v>
      </c>
      <c r="W23" s="1289">
        <f t="shared" si="5"/>
        <v>0</v>
      </c>
      <c r="X23"/>
      <c r="Y23" s="891"/>
      <c r="AA23"/>
      <c r="AB23"/>
      <c r="AC23"/>
      <c r="AD23"/>
      <c r="AE23"/>
      <c r="AF23"/>
      <c r="AG23"/>
    </row>
    <row r="24" spans="2:33" ht="9" customHeight="1" x14ac:dyDescent="0.25">
      <c r="B24" s="1380"/>
      <c r="C24" s="110"/>
      <c r="D24" s="110"/>
      <c r="E24" s="201"/>
      <c r="F24" s="110"/>
      <c r="G24" s="110"/>
      <c r="H24" s="110"/>
      <c r="I24" s="110"/>
      <c r="J24" s="110"/>
      <c r="K24" s="110"/>
      <c r="L24" s="110"/>
      <c r="M24" s="110"/>
      <c r="N24" s="110"/>
      <c r="O24" s="110"/>
      <c r="P24" s="110"/>
      <c r="Q24"/>
      <c r="R24"/>
      <c r="S24"/>
      <c r="T24"/>
      <c r="U24"/>
      <c r="V24"/>
      <c r="W24"/>
      <c r="X24" s="110"/>
      <c r="Y24" s="507"/>
    </row>
    <row r="25" spans="2:33" x14ac:dyDescent="0.25">
      <c r="B25" s="1380"/>
      <c r="C25" s="195"/>
      <c r="D25" s="541" t="s">
        <v>814</v>
      </c>
      <c r="E25" s="188"/>
      <c r="F25" s="188"/>
      <c r="G25" s="188"/>
      <c r="H25" s="188"/>
      <c r="I25" s="188"/>
      <c r="J25" s="188"/>
      <c r="K25" s="188"/>
      <c r="L25" s="189"/>
      <c r="M25" s="188"/>
      <c r="N25" s="188"/>
      <c r="O25" s="188"/>
      <c r="P25" s="188"/>
      <c r="Q25" s="188"/>
      <c r="R25" s="188"/>
      <c r="S25" s="188"/>
      <c r="T25" s="188"/>
      <c r="U25" s="188"/>
      <c r="V25" s="188"/>
      <c r="W25" s="188"/>
      <c r="X25"/>
      <c r="Y25" s="891"/>
    </row>
    <row r="26" spans="2:33" ht="7.5" customHeight="1" thickBot="1" x14ac:dyDescent="0.3">
      <c r="B26" s="1380"/>
      <c r="C26" s="110"/>
      <c r="D26" s="110"/>
      <c r="E26" s="110"/>
      <c r="F26" s="110"/>
      <c r="G26" s="110"/>
      <c r="H26" s="110"/>
      <c r="I26" s="110"/>
      <c r="J26" s="110"/>
      <c r="K26" s="110"/>
      <c r="L26" s="110"/>
      <c r="M26" s="110"/>
      <c r="N26" s="110"/>
      <c r="O26" s="110"/>
      <c r="P26" s="110"/>
      <c r="Q26" s="110"/>
      <c r="R26" s="110"/>
      <c r="S26" s="110"/>
      <c r="T26" s="110"/>
      <c r="U26" s="110"/>
      <c r="V26" s="110"/>
      <c r="W26" s="110"/>
      <c r="X26" s="110"/>
      <c r="Y26" s="507"/>
    </row>
    <row r="27" spans="2:33" ht="36.75" thickBot="1" x14ac:dyDescent="0.3">
      <c r="B27" s="1380"/>
      <c r="C27" s="195"/>
      <c r="D27" s="201" t="s">
        <v>337</v>
      </c>
      <c r="E27" s="195"/>
      <c r="F27" s="211"/>
      <c r="G27" s="508" t="s">
        <v>328</v>
      </c>
      <c r="H27" s="190" t="s">
        <v>338</v>
      </c>
      <c r="I27" s="184" t="s">
        <v>320</v>
      </c>
      <c r="J27" s="501" t="s">
        <v>321</v>
      </c>
      <c r="K27" s="501" t="s">
        <v>322</v>
      </c>
      <c r="L27" s="501" t="s">
        <v>323</v>
      </c>
      <c r="M27" s="501" t="s">
        <v>324</v>
      </c>
      <c r="N27" s="501" t="s">
        <v>325</v>
      </c>
      <c r="O27" s="501" t="s">
        <v>326</v>
      </c>
      <c r="P27" s="501" t="s">
        <v>375</v>
      </c>
      <c r="Q27" s="501" t="s">
        <v>376</v>
      </c>
      <c r="R27" s="501" t="s">
        <v>377</v>
      </c>
      <c r="S27" s="501" t="s">
        <v>378</v>
      </c>
      <c r="T27" s="501" t="s">
        <v>379</v>
      </c>
      <c r="U27" s="501" t="s">
        <v>380</v>
      </c>
      <c r="V27" s="501" t="s">
        <v>381</v>
      </c>
      <c r="W27" s="193" t="s">
        <v>382</v>
      </c>
      <c r="X27"/>
      <c r="Y27" s="891"/>
    </row>
    <row r="28" spans="2:33" x14ac:dyDescent="0.25">
      <c r="B28" s="1380"/>
      <c r="C28" s="195"/>
      <c r="D28" s="212" t="s">
        <v>842</v>
      </c>
      <c r="E28" s="213"/>
      <c r="F28" s="542"/>
      <c r="G28" s="1044">
        <v>0.03</v>
      </c>
      <c r="H28" s="1212" t="str">
        <f>IFERROR(I28/'2A'!$P$42,"")</f>
        <v/>
      </c>
      <c r="I28" s="1213">
        <f>'8C'!L20</f>
        <v>0</v>
      </c>
      <c r="J28" s="1203">
        <f t="shared" ref="J28:W43" si="6">I28+(I28*$G28)</f>
        <v>0</v>
      </c>
      <c r="K28" s="1203">
        <f t="shared" si="6"/>
        <v>0</v>
      </c>
      <c r="L28" s="1203">
        <f t="shared" si="6"/>
        <v>0</v>
      </c>
      <c r="M28" s="1203">
        <f t="shared" si="6"/>
        <v>0</v>
      </c>
      <c r="N28" s="1203">
        <f t="shared" si="6"/>
        <v>0</v>
      </c>
      <c r="O28" s="1203">
        <f t="shared" si="6"/>
        <v>0</v>
      </c>
      <c r="P28" s="1203">
        <f t="shared" si="6"/>
        <v>0</v>
      </c>
      <c r="Q28" s="1203">
        <f t="shared" si="6"/>
        <v>0</v>
      </c>
      <c r="R28" s="1203">
        <f t="shared" si="6"/>
        <v>0</v>
      </c>
      <c r="S28" s="1203">
        <f t="shared" si="6"/>
        <v>0</v>
      </c>
      <c r="T28" s="1203">
        <f t="shared" si="6"/>
        <v>0</v>
      </c>
      <c r="U28" s="1203">
        <f t="shared" si="6"/>
        <v>0</v>
      </c>
      <c r="V28" s="1203">
        <f t="shared" si="6"/>
        <v>0</v>
      </c>
      <c r="W28" s="1204">
        <f t="shared" si="6"/>
        <v>0</v>
      </c>
      <c r="X28"/>
      <c r="Y28" s="891"/>
      <c r="AA28" s="1141"/>
    </row>
    <row r="29" spans="2:33" x14ac:dyDescent="0.25">
      <c r="B29" s="1380"/>
      <c r="C29" s="1078"/>
      <c r="D29" s="214" t="s">
        <v>843</v>
      </c>
      <c r="E29" s="215"/>
      <c r="F29" s="543"/>
      <c r="G29" s="1516">
        <v>0.03</v>
      </c>
      <c r="H29" s="1214" t="str">
        <f>IFERROR(I29/'2A'!$P$42,"")</f>
        <v/>
      </c>
      <c r="I29" s="1215">
        <f>'8C'!L21</f>
        <v>0</v>
      </c>
      <c r="J29" s="1216">
        <f t="shared" si="6"/>
        <v>0</v>
      </c>
      <c r="K29" s="1216">
        <f t="shared" si="6"/>
        <v>0</v>
      </c>
      <c r="L29" s="1216">
        <f t="shared" si="6"/>
        <v>0</v>
      </c>
      <c r="M29" s="1216">
        <f t="shared" si="6"/>
        <v>0</v>
      </c>
      <c r="N29" s="1216">
        <f t="shared" si="6"/>
        <v>0</v>
      </c>
      <c r="O29" s="1216">
        <f t="shared" si="6"/>
        <v>0</v>
      </c>
      <c r="P29" s="1216">
        <f t="shared" si="6"/>
        <v>0</v>
      </c>
      <c r="Q29" s="1216">
        <f t="shared" si="6"/>
        <v>0</v>
      </c>
      <c r="R29" s="1216">
        <f t="shared" si="6"/>
        <v>0</v>
      </c>
      <c r="S29" s="1216">
        <f t="shared" si="6"/>
        <v>0</v>
      </c>
      <c r="T29" s="1216">
        <f t="shared" si="6"/>
        <v>0</v>
      </c>
      <c r="U29" s="1216">
        <f t="shared" si="6"/>
        <v>0</v>
      </c>
      <c r="V29" s="1216">
        <f t="shared" si="6"/>
        <v>0</v>
      </c>
      <c r="W29" s="1217">
        <f t="shared" si="6"/>
        <v>0</v>
      </c>
      <c r="X29"/>
      <c r="Y29" s="891"/>
      <c r="AA29" s="1141"/>
    </row>
    <row r="30" spans="2:33" x14ac:dyDescent="0.25">
      <c r="B30" s="1380"/>
      <c r="C30" s="195"/>
      <c r="D30" s="214" t="s">
        <v>341</v>
      </c>
      <c r="E30" s="215"/>
      <c r="F30" s="543"/>
      <c r="G30" s="1516">
        <v>0.03</v>
      </c>
      <c r="H30" s="1214" t="str">
        <f>IFERROR(I30/'2A'!$P$42,"")</f>
        <v/>
      </c>
      <c r="I30" s="1218">
        <v>0</v>
      </c>
      <c r="J30" s="1216">
        <f t="shared" si="6"/>
        <v>0</v>
      </c>
      <c r="K30" s="1216">
        <f t="shared" si="6"/>
        <v>0</v>
      </c>
      <c r="L30" s="1216">
        <f t="shared" si="6"/>
        <v>0</v>
      </c>
      <c r="M30" s="1216">
        <f t="shared" si="6"/>
        <v>0</v>
      </c>
      <c r="N30" s="1216">
        <f t="shared" si="6"/>
        <v>0</v>
      </c>
      <c r="O30" s="1216">
        <f t="shared" si="6"/>
        <v>0</v>
      </c>
      <c r="P30" s="1216">
        <f t="shared" si="6"/>
        <v>0</v>
      </c>
      <c r="Q30" s="1216">
        <f t="shared" si="6"/>
        <v>0</v>
      </c>
      <c r="R30" s="1216">
        <f t="shared" si="6"/>
        <v>0</v>
      </c>
      <c r="S30" s="1216">
        <f t="shared" si="6"/>
        <v>0</v>
      </c>
      <c r="T30" s="1216">
        <f t="shared" si="6"/>
        <v>0</v>
      </c>
      <c r="U30" s="1216">
        <f t="shared" si="6"/>
        <v>0</v>
      </c>
      <c r="V30" s="1216">
        <f t="shared" si="6"/>
        <v>0</v>
      </c>
      <c r="W30" s="1217">
        <f t="shared" si="6"/>
        <v>0</v>
      </c>
      <c r="X30"/>
      <c r="Y30" s="891"/>
      <c r="AA30" s="1141"/>
    </row>
    <row r="31" spans="2:33" x14ac:dyDescent="0.25">
      <c r="B31" s="1380"/>
      <c r="C31" s="195"/>
      <c r="D31" s="214" t="s">
        <v>342</v>
      </c>
      <c r="E31" s="216"/>
      <c r="F31" s="543"/>
      <c r="G31" s="1516">
        <v>0.03</v>
      </c>
      <c r="H31" s="1214" t="str">
        <f>IFERROR(I31/'2A'!$P$42,"")</f>
        <v/>
      </c>
      <c r="I31" s="1218">
        <v>0</v>
      </c>
      <c r="J31" s="1216">
        <f t="shared" si="6"/>
        <v>0</v>
      </c>
      <c r="K31" s="1216">
        <f t="shared" si="6"/>
        <v>0</v>
      </c>
      <c r="L31" s="1216">
        <f>K31+(K31*$G31)</f>
        <v>0</v>
      </c>
      <c r="M31" s="1216">
        <f t="shared" si="6"/>
        <v>0</v>
      </c>
      <c r="N31" s="1216">
        <f>M31+(M31*$G31)</f>
        <v>0</v>
      </c>
      <c r="O31" s="1216">
        <f t="shared" si="6"/>
        <v>0</v>
      </c>
      <c r="P31" s="1216">
        <f t="shared" si="6"/>
        <v>0</v>
      </c>
      <c r="Q31" s="1216">
        <f t="shared" si="6"/>
        <v>0</v>
      </c>
      <c r="R31" s="1216">
        <f t="shared" si="6"/>
        <v>0</v>
      </c>
      <c r="S31" s="1216">
        <f t="shared" si="6"/>
        <v>0</v>
      </c>
      <c r="T31" s="1216">
        <f t="shared" si="6"/>
        <v>0</v>
      </c>
      <c r="U31" s="1216">
        <f t="shared" si="6"/>
        <v>0</v>
      </c>
      <c r="V31" s="1216">
        <f t="shared" si="6"/>
        <v>0</v>
      </c>
      <c r="W31" s="1217">
        <f t="shared" si="6"/>
        <v>0</v>
      </c>
      <c r="X31"/>
      <c r="Y31" s="891"/>
      <c r="AA31" s="1141"/>
    </row>
    <row r="32" spans="2:33" x14ac:dyDescent="0.25">
      <c r="B32" s="1380"/>
      <c r="C32" s="195"/>
      <c r="D32" s="214" t="s">
        <v>343</v>
      </c>
      <c r="E32" s="215"/>
      <c r="F32" s="543"/>
      <c r="G32" s="1516">
        <v>0.03</v>
      </c>
      <c r="H32" s="1214" t="str">
        <f>IFERROR(I32/'2A'!$P$42,"")</f>
        <v/>
      </c>
      <c r="I32" s="1218">
        <v>0</v>
      </c>
      <c r="J32" s="1216">
        <f t="shared" si="6"/>
        <v>0</v>
      </c>
      <c r="K32" s="1216">
        <f t="shared" si="6"/>
        <v>0</v>
      </c>
      <c r="L32" s="1216">
        <f t="shared" si="6"/>
        <v>0</v>
      </c>
      <c r="M32" s="1216">
        <f t="shared" si="6"/>
        <v>0</v>
      </c>
      <c r="N32" s="1216">
        <f t="shared" si="6"/>
        <v>0</v>
      </c>
      <c r="O32" s="1216">
        <f t="shared" si="6"/>
        <v>0</v>
      </c>
      <c r="P32" s="1216">
        <f t="shared" si="6"/>
        <v>0</v>
      </c>
      <c r="Q32" s="1216">
        <f t="shared" si="6"/>
        <v>0</v>
      </c>
      <c r="R32" s="1216">
        <f t="shared" si="6"/>
        <v>0</v>
      </c>
      <c r="S32" s="1216">
        <f t="shared" si="6"/>
        <v>0</v>
      </c>
      <c r="T32" s="1216">
        <f t="shared" si="6"/>
        <v>0</v>
      </c>
      <c r="U32" s="1216">
        <f t="shared" si="6"/>
        <v>0</v>
      </c>
      <c r="V32" s="1216">
        <f t="shared" si="6"/>
        <v>0</v>
      </c>
      <c r="W32" s="1217">
        <f t="shared" si="6"/>
        <v>0</v>
      </c>
      <c r="X32"/>
      <c r="Y32" s="891"/>
      <c r="AA32" s="1141"/>
    </row>
    <row r="33" spans="2:27" x14ac:dyDescent="0.25">
      <c r="B33" s="1380"/>
      <c r="C33" s="195"/>
      <c r="D33" s="214" t="s">
        <v>344</v>
      </c>
      <c r="E33" s="215"/>
      <c r="F33" s="543"/>
      <c r="G33" s="1516">
        <v>0.03</v>
      </c>
      <c r="H33" s="1214" t="str">
        <f>IFERROR(I33/'2A'!$P$42,"")</f>
        <v/>
      </c>
      <c r="I33" s="1218">
        <v>0</v>
      </c>
      <c r="J33" s="1216">
        <f t="shared" si="6"/>
        <v>0</v>
      </c>
      <c r="K33" s="1216">
        <f t="shared" si="6"/>
        <v>0</v>
      </c>
      <c r="L33" s="1216">
        <f t="shared" si="6"/>
        <v>0</v>
      </c>
      <c r="M33" s="1216">
        <f t="shared" si="6"/>
        <v>0</v>
      </c>
      <c r="N33" s="1216">
        <f t="shared" si="6"/>
        <v>0</v>
      </c>
      <c r="O33" s="1216">
        <f t="shared" si="6"/>
        <v>0</v>
      </c>
      <c r="P33" s="1216">
        <f t="shared" si="6"/>
        <v>0</v>
      </c>
      <c r="Q33" s="1216">
        <f t="shared" si="6"/>
        <v>0</v>
      </c>
      <c r="R33" s="1216">
        <f t="shared" si="6"/>
        <v>0</v>
      </c>
      <c r="S33" s="1216">
        <f t="shared" si="6"/>
        <v>0</v>
      </c>
      <c r="T33" s="1216">
        <f t="shared" si="6"/>
        <v>0</v>
      </c>
      <c r="U33" s="1216">
        <f t="shared" si="6"/>
        <v>0</v>
      </c>
      <c r="V33" s="1216">
        <f t="shared" si="6"/>
        <v>0</v>
      </c>
      <c r="W33" s="1217">
        <f t="shared" si="6"/>
        <v>0</v>
      </c>
      <c r="X33"/>
      <c r="Y33" s="891"/>
      <c r="AA33" s="1141"/>
    </row>
    <row r="34" spans="2:27" x14ac:dyDescent="0.25">
      <c r="B34" s="1380"/>
      <c r="C34" s="195"/>
      <c r="D34" s="214" t="s">
        <v>345</v>
      </c>
      <c r="E34" s="215"/>
      <c r="F34" s="543"/>
      <c r="G34" s="1516">
        <v>0.03</v>
      </c>
      <c r="H34" s="1214" t="str">
        <f>IFERROR(I34/'2A'!$P$42,"")</f>
        <v/>
      </c>
      <c r="I34" s="1218">
        <v>0</v>
      </c>
      <c r="J34" s="1216">
        <f t="shared" si="6"/>
        <v>0</v>
      </c>
      <c r="K34" s="1216">
        <f t="shared" si="6"/>
        <v>0</v>
      </c>
      <c r="L34" s="1216">
        <f t="shared" si="6"/>
        <v>0</v>
      </c>
      <c r="M34" s="1216">
        <f t="shared" si="6"/>
        <v>0</v>
      </c>
      <c r="N34" s="1216">
        <f t="shared" si="6"/>
        <v>0</v>
      </c>
      <c r="O34" s="1216">
        <f t="shared" si="6"/>
        <v>0</v>
      </c>
      <c r="P34" s="1216">
        <f t="shared" si="6"/>
        <v>0</v>
      </c>
      <c r="Q34" s="1216">
        <f t="shared" si="6"/>
        <v>0</v>
      </c>
      <c r="R34" s="1216">
        <f t="shared" si="6"/>
        <v>0</v>
      </c>
      <c r="S34" s="1216">
        <f t="shared" si="6"/>
        <v>0</v>
      </c>
      <c r="T34" s="1216">
        <f t="shared" si="6"/>
        <v>0</v>
      </c>
      <c r="U34" s="1216">
        <f t="shared" si="6"/>
        <v>0</v>
      </c>
      <c r="V34" s="1216">
        <f t="shared" si="6"/>
        <v>0</v>
      </c>
      <c r="W34" s="1217">
        <f t="shared" si="6"/>
        <v>0</v>
      </c>
      <c r="X34"/>
      <c r="Y34" s="891"/>
      <c r="AA34" s="1141"/>
    </row>
    <row r="35" spans="2:27" x14ac:dyDescent="0.25">
      <c r="B35" s="1380"/>
      <c r="C35" s="195"/>
      <c r="D35" s="214" t="s">
        <v>346</v>
      </c>
      <c r="E35" s="216"/>
      <c r="F35" s="543"/>
      <c r="G35" s="1516">
        <v>0.03</v>
      </c>
      <c r="H35" s="1214" t="str">
        <f>IFERROR(I35/'2A'!$P$42,"")</f>
        <v/>
      </c>
      <c r="I35" s="1218">
        <v>0</v>
      </c>
      <c r="J35" s="1216">
        <f t="shared" si="6"/>
        <v>0</v>
      </c>
      <c r="K35" s="1216">
        <f t="shared" si="6"/>
        <v>0</v>
      </c>
      <c r="L35" s="1216">
        <f t="shared" si="6"/>
        <v>0</v>
      </c>
      <c r="M35" s="1216">
        <f t="shared" si="6"/>
        <v>0</v>
      </c>
      <c r="N35" s="1216">
        <f t="shared" si="6"/>
        <v>0</v>
      </c>
      <c r="O35" s="1216">
        <f t="shared" si="6"/>
        <v>0</v>
      </c>
      <c r="P35" s="1216">
        <f t="shared" si="6"/>
        <v>0</v>
      </c>
      <c r="Q35" s="1216">
        <f t="shared" si="6"/>
        <v>0</v>
      </c>
      <c r="R35" s="1216">
        <f t="shared" si="6"/>
        <v>0</v>
      </c>
      <c r="S35" s="1216">
        <f t="shared" si="6"/>
        <v>0</v>
      </c>
      <c r="T35" s="1216">
        <f t="shared" si="6"/>
        <v>0</v>
      </c>
      <c r="U35" s="1216">
        <f t="shared" si="6"/>
        <v>0</v>
      </c>
      <c r="V35" s="1216">
        <f t="shared" si="6"/>
        <v>0</v>
      </c>
      <c r="W35" s="1217">
        <f t="shared" si="6"/>
        <v>0</v>
      </c>
      <c r="X35"/>
      <c r="Y35" s="891"/>
      <c r="AA35" s="1141"/>
    </row>
    <row r="36" spans="2:27" x14ac:dyDescent="0.25">
      <c r="B36" s="1380"/>
      <c r="C36" s="195"/>
      <c r="D36" s="214" t="s">
        <v>347</v>
      </c>
      <c r="E36" s="215"/>
      <c r="F36" s="543"/>
      <c r="G36" s="1516">
        <v>0.03</v>
      </c>
      <c r="H36" s="1214" t="str">
        <f>IFERROR(I36/'2A'!$P$42,"")</f>
        <v/>
      </c>
      <c r="I36" s="1218">
        <v>0</v>
      </c>
      <c r="J36" s="1216">
        <f t="shared" si="6"/>
        <v>0</v>
      </c>
      <c r="K36" s="1216">
        <f t="shared" si="6"/>
        <v>0</v>
      </c>
      <c r="L36" s="1216">
        <f>K36+(K36*$G36)</f>
        <v>0</v>
      </c>
      <c r="M36" s="1216">
        <f t="shared" si="6"/>
        <v>0</v>
      </c>
      <c r="N36" s="1216">
        <f t="shared" si="6"/>
        <v>0</v>
      </c>
      <c r="O36" s="1216">
        <f t="shared" si="6"/>
        <v>0</v>
      </c>
      <c r="P36" s="1216">
        <f t="shared" si="6"/>
        <v>0</v>
      </c>
      <c r="Q36" s="1216">
        <f t="shared" si="6"/>
        <v>0</v>
      </c>
      <c r="R36" s="1216">
        <f t="shared" si="6"/>
        <v>0</v>
      </c>
      <c r="S36" s="1216">
        <f t="shared" si="6"/>
        <v>0</v>
      </c>
      <c r="T36" s="1216">
        <f t="shared" si="6"/>
        <v>0</v>
      </c>
      <c r="U36" s="1216">
        <f t="shared" si="6"/>
        <v>0</v>
      </c>
      <c r="V36" s="1216">
        <f t="shared" si="6"/>
        <v>0</v>
      </c>
      <c r="W36" s="1217">
        <f t="shared" si="6"/>
        <v>0</v>
      </c>
      <c r="X36"/>
      <c r="Y36" s="891"/>
      <c r="AA36" s="1141"/>
    </row>
    <row r="37" spans="2:27" x14ac:dyDescent="0.25">
      <c r="B37" s="1380"/>
      <c r="C37" s="195"/>
      <c r="D37" s="214" t="s">
        <v>348</v>
      </c>
      <c r="E37" s="216"/>
      <c r="F37" s="543"/>
      <c r="G37" s="1516">
        <v>0.03</v>
      </c>
      <c r="H37" s="1214" t="str">
        <f>IFERROR(I37/'2A'!$P$42,"")</f>
        <v/>
      </c>
      <c r="I37" s="1218">
        <v>0</v>
      </c>
      <c r="J37" s="1216">
        <f t="shared" si="6"/>
        <v>0</v>
      </c>
      <c r="K37" s="1216">
        <f t="shared" si="6"/>
        <v>0</v>
      </c>
      <c r="L37" s="1216">
        <f t="shared" si="6"/>
        <v>0</v>
      </c>
      <c r="M37" s="1216">
        <f t="shared" si="6"/>
        <v>0</v>
      </c>
      <c r="N37" s="1216">
        <f t="shared" si="6"/>
        <v>0</v>
      </c>
      <c r="O37" s="1216">
        <f t="shared" si="6"/>
        <v>0</v>
      </c>
      <c r="P37" s="1216">
        <f t="shared" si="6"/>
        <v>0</v>
      </c>
      <c r="Q37" s="1216">
        <f t="shared" si="6"/>
        <v>0</v>
      </c>
      <c r="R37" s="1216">
        <f t="shared" si="6"/>
        <v>0</v>
      </c>
      <c r="S37" s="1216">
        <f t="shared" si="6"/>
        <v>0</v>
      </c>
      <c r="T37" s="1216">
        <f t="shared" si="6"/>
        <v>0</v>
      </c>
      <c r="U37" s="1216">
        <f t="shared" si="6"/>
        <v>0</v>
      </c>
      <c r="V37" s="1216">
        <f t="shared" si="6"/>
        <v>0</v>
      </c>
      <c r="W37" s="1217">
        <f t="shared" si="6"/>
        <v>0</v>
      </c>
      <c r="X37"/>
      <c r="Y37" s="891"/>
      <c r="AA37" s="1141"/>
    </row>
    <row r="38" spans="2:27" x14ac:dyDescent="0.25">
      <c r="B38" s="1380"/>
      <c r="C38" s="195"/>
      <c r="D38" s="214" t="s">
        <v>349</v>
      </c>
      <c r="E38" s="215"/>
      <c r="F38" s="543"/>
      <c r="G38" s="1516">
        <v>0.03</v>
      </c>
      <c r="H38" s="1214" t="str">
        <f>IFERROR(I38/'2A'!$P$42,"")</f>
        <v/>
      </c>
      <c r="I38" s="1218">
        <v>0</v>
      </c>
      <c r="J38" s="1216">
        <f t="shared" si="6"/>
        <v>0</v>
      </c>
      <c r="K38" s="1216">
        <f t="shared" si="6"/>
        <v>0</v>
      </c>
      <c r="L38" s="1216">
        <f t="shared" si="6"/>
        <v>0</v>
      </c>
      <c r="M38" s="1216">
        <f t="shared" si="6"/>
        <v>0</v>
      </c>
      <c r="N38" s="1216">
        <f t="shared" si="6"/>
        <v>0</v>
      </c>
      <c r="O38" s="1216">
        <f t="shared" si="6"/>
        <v>0</v>
      </c>
      <c r="P38" s="1216">
        <f t="shared" si="6"/>
        <v>0</v>
      </c>
      <c r="Q38" s="1216">
        <f t="shared" si="6"/>
        <v>0</v>
      </c>
      <c r="R38" s="1216">
        <f t="shared" si="6"/>
        <v>0</v>
      </c>
      <c r="S38" s="1216">
        <f t="shared" si="6"/>
        <v>0</v>
      </c>
      <c r="T38" s="1216">
        <f t="shared" si="6"/>
        <v>0</v>
      </c>
      <c r="U38" s="1216">
        <f t="shared" si="6"/>
        <v>0</v>
      </c>
      <c r="V38" s="1216">
        <f t="shared" si="6"/>
        <v>0</v>
      </c>
      <c r="W38" s="1217">
        <f t="shared" si="6"/>
        <v>0</v>
      </c>
      <c r="X38"/>
      <c r="Y38" s="891"/>
      <c r="AA38" s="1141"/>
    </row>
    <row r="39" spans="2:27" x14ac:dyDescent="0.25">
      <c r="B39" s="1380"/>
      <c r="C39" s="195"/>
      <c r="D39" s="214" t="s">
        <v>350</v>
      </c>
      <c r="E39" s="216"/>
      <c r="F39" s="543"/>
      <c r="G39" s="1516">
        <v>0.03</v>
      </c>
      <c r="H39" s="1214" t="str">
        <f>IFERROR(I39/'2A'!$P$42,"")</f>
        <v/>
      </c>
      <c r="I39" s="1218">
        <v>0</v>
      </c>
      <c r="J39" s="1216">
        <f t="shared" si="6"/>
        <v>0</v>
      </c>
      <c r="K39" s="1216">
        <f t="shared" si="6"/>
        <v>0</v>
      </c>
      <c r="L39" s="1216">
        <f t="shared" si="6"/>
        <v>0</v>
      </c>
      <c r="M39" s="1216">
        <f t="shared" si="6"/>
        <v>0</v>
      </c>
      <c r="N39" s="1216">
        <f t="shared" si="6"/>
        <v>0</v>
      </c>
      <c r="O39" s="1216">
        <f t="shared" si="6"/>
        <v>0</v>
      </c>
      <c r="P39" s="1216">
        <f t="shared" si="6"/>
        <v>0</v>
      </c>
      <c r="Q39" s="1216">
        <f t="shared" si="6"/>
        <v>0</v>
      </c>
      <c r="R39" s="1216">
        <f t="shared" si="6"/>
        <v>0</v>
      </c>
      <c r="S39" s="1216">
        <f t="shared" si="6"/>
        <v>0</v>
      </c>
      <c r="T39" s="1216">
        <f t="shared" si="6"/>
        <v>0</v>
      </c>
      <c r="U39" s="1216">
        <f t="shared" si="6"/>
        <v>0</v>
      </c>
      <c r="V39" s="1216">
        <f t="shared" si="6"/>
        <v>0</v>
      </c>
      <c r="W39" s="1217">
        <f t="shared" si="6"/>
        <v>0</v>
      </c>
      <c r="X39"/>
      <c r="Y39" s="891"/>
      <c r="AA39" s="1141"/>
    </row>
    <row r="40" spans="2:27" x14ac:dyDescent="0.25">
      <c r="B40" s="1380"/>
      <c r="C40" s="195"/>
      <c r="D40" s="214" t="s">
        <v>351</v>
      </c>
      <c r="E40" s="216"/>
      <c r="F40" s="543"/>
      <c r="G40" s="1516">
        <v>0.03</v>
      </c>
      <c r="H40" s="1214" t="str">
        <f>IFERROR(I40/'2A'!$P$42,"")</f>
        <v/>
      </c>
      <c r="I40" s="1218">
        <v>0</v>
      </c>
      <c r="J40" s="1216">
        <f t="shared" si="6"/>
        <v>0</v>
      </c>
      <c r="K40" s="1216">
        <f t="shared" si="6"/>
        <v>0</v>
      </c>
      <c r="L40" s="1216">
        <f t="shared" si="6"/>
        <v>0</v>
      </c>
      <c r="M40" s="1216">
        <f t="shared" si="6"/>
        <v>0</v>
      </c>
      <c r="N40" s="1216">
        <f t="shared" si="6"/>
        <v>0</v>
      </c>
      <c r="O40" s="1216">
        <f t="shared" si="6"/>
        <v>0</v>
      </c>
      <c r="P40" s="1216">
        <f t="shared" si="6"/>
        <v>0</v>
      </c>
      <c r="Q40" s="1216">
        <f t="shared" si="6"/>
        <v>0</v>
      </c>
      <c r="R40" s="1216">
        <f t="shared" si="6"/>
        <v>0</v>
      </c>
      <c r="S40" s="1216">
        <f t="shared" si="6"/>
        <v>0</v>
      </c>
      <c r="T40" s="1216">
        <f t="shared" si="6"/>
        <v>0</v>
      </c>
      <c r="U40" s="1216">
        <f t="shared" si="6"/>
        <v>0</v>
      </c>
      <c r="V40" s="1216">
        <f t="shared" si="6"/>
        <v>0</v>
      </c>
      <c r="W40" s="1217">
        <f t="shared" si="6"/>
        <v>0</v>
      </c>
      <c r="X40"/>
      <c r="Y40" s="891"/>
      <c r="AA40" s="1141"/>
    </row>
    <row r="41" spans="2:27" x14ac:dyDescent="0.25">
      <c r="B41" s="1380"/>
      <c r="C41" s="195"/>
      <c r="D41" s="214" t="s">
        <v>352</v>
      </c>
      <c r="E41" s="216"/>
      <c r="F41" s="543"/>
      <c r="G41" s="1516">
        <v>0.03</v>
      </c>
      <c r="H41" s="1214" t="str">
        <f>IFERROR(I41/'2A'!$P$42,"")</f>
        <v/>
      </c>
      <c r="I41" s="1218">
        <v>0</v>
      </c>
      <c r="J41" s="1216">
        <f t="shared" si="6"/>
        <v>0</v>
      </c>
      <c r="K41" s="1216">
        <f t="shared" si="6"/>
        <v>0</v>
      </c>
      <c r="L41" s="1216">
        <f t="shared" si="6"/>
        <v>0</v>
      </c>
      <c r="M41" s="1216">
        <f t="shared" si="6"/>
        <v>0</v>
      </c>
      <c r="N41" s="1216">
        <f t="shared" si="6"/>
        <v>0</v>
      </c>
      <c r="O41" s="1216">
        <f t="shared" si="6"/>
        <v>0</v>
      </c>
      <c r="P41" s="1216">
        <f t="shared" si="6"/>
        <v>0</v>
      </c>
      <c r="Q41" s="1216">
        <f t="shared" si="6"/>
        <v>0</v>
      </c>
      <c r="R41" s="1216">
        <f t="shared" si="6"/>
        <v>0</v>
      </c>
      <c r="S41" s="1216">
        <f t="shared" si="6"/>
        <v>0</v>
      </c>
      <c r="T41" s="1216">
        <f t="shared" si="6"/>
        <v>0</v>
      </c>
      <c r="U41" s="1216">
        <f t="shared" si="6"/>
        <v>0</v>
      </c>
      <c r="V41" s="1216">
        <f t="shared" si="6"/>
        <v>0</v>
      </c>
      <c r="W41" s="1217">
        <f t="shared" si="6"/>
        <v>0</v>
      </c>
      <c r="X41"/>
      <c r="Y41" s="891"/>
      <c r="AA41" s="1141"/>
    </row>
    <row r="42" spans="2:27" x14ac:dyDescent="0.25">
      <c r="B42" s="1380"/>
      <c r="C42" s="195"/>
      <c r="D42" s="214" t="s">
        <v>353</v>
      </c>
      <c r="E42" s="216"/>
      <c r="F42" s="543"/>
      <c r="G42" s="1516">
        <v>0.03</v>
      </c>
      <c r="H42" s="1214" t="str">
        <f>IFERROR(I42/'2A'!$P$42,"")</f>
        <v/>
      </c>
      <c r="I42" s="1218">
        <v>0</v>
      </c>
      <c r="J42" s="1216">
        <f t="shared" si="6"/>
        <v>0</v>
      </c>
      <c r="K42" s="1216">
        <f t="shared" si="6"/>
        <v>0</v>
      </c>
      <c r="L42" s="1216">
        <f t="shared" si="6"/>
        <v>0</v>
      </c>
      <c r="M42" s="1216">
        <f t="shared" si="6"/>
        <v>0</v>
      </c>
      <c r="N42" s="1216">
        <f t="shared" si="6"/>
        <v>0</v>
      </c>
      <c r="O42" s="1216">
        <f t="shared" si="6"/>
        <v>0</v>
      </c>
      <c r="P42" s="1216">
        <f t="shared" si="6"/>
        <v>0</v>
      </c>
      <c r="Q42" s="1216">
        <f t="shared" si="6"/>
        <v>0</v>
      </c>
      <c r="R42" s="1216">
        <f t="shared" si="6"/>
        <v>0</v>
      </c>
      <c r="S42" s="1216">
        <f t="shared" si="6"/>
        <v>0</v>
      </c>
      <c r="T42" s="1216">
        <f t="shared" si="6"/>
        <v>0</v>
      </c>
      <c r="U42" s="1216">
        <f t="shared" si="6"/>
        <v>0</v>
      </c>
      <c r="V42" s="1216">
        <f t="shared" si="6"/>
        <v>0</v>
      </c>
      <c r="W42" s="1217">
        <f t="shared" si="6"/>
        <v>0</v>
      </c>
      <c r="X42"/>
      <c r="Y42" s="891"/>
      <c r="AA42" s="1141"/>
    </row>
    <row r="43" spans="2:27" x14ac:dyDescent="0.25">
      <c r="B43" s="1380"/>
      <c r="C43" s="195"/>
      <c r="D43" s="214" t="s">
        <v>354</v>
      </c>
      <c r="E43" s="215"/>
      <c r="F43" s="543"/>
      <c r="G43" s="1516">
        <v>0.03</v>
      </c>
      <c r="H43" s="1214" t="str">
        <f>IFERROR(I43/'2A'!$P$42,"")</f>
        <v/>
      </c>
      <c r="I43" s="1218">
        <v>0</v>
      </c>
      <c r="J43" s="1216">
        <f t="shared" si="6"/>
        <v>0</v>
      </c>
      <c r="K43" s="1216">
        <f t="shared" si="6"/>
        <v>0</v>
      </c>
      <c r="L43" s="1216">
        <f t="shared" si="6"/>
        <v>0</v>
      </c>
      <c r="M43" s="1216">
        <f t="shared" si="6"/>
        <v>0</v>
      </c>
      <c r="N43" s="1216">
        <f t="shared" si="6"/>
        <v>0</v>
      </c>
      <c r="O43" s="1216">
        <f t="shared" si="6"/>
        <v>0</v>
      </c>
      <c r="P43" s="1216">
        <f t="shared" si="6"/>
        <v>0</v>
      </c>
      <c r="Q43" s="1216">
        <f t="shared" si="6"/>
        <v>0</v>
      </c>
      <c r="R43" s="1216">
        <f t="shared" si="6"/>
        <v>0</v>
      </c>
      <c r="S43" s="1216">
        <f t="shared" si="6"/>
        <v>0</v>
      </c>
      <c r="T43" s="1216">
        <f t="shared" si="6"/>
        <v>0</v>
      </c>
      <c r="U43" s="1216">
        <f t="shared" si="6"/>
        <v>0</v>
      </c>
      <c r="V43" s="1216">
        <f t="shared" si="6"/>
        <v>0</v>
      </c>
      <c r="W43" s="1217">
        <f t="shared" si="6"/>
        <v>0</v>
      </c>
      <c r="X43"/>
      <c r="Y43" s="891"/>
      <c r="AA43" s="1141"/>
    </row>
    <row r="44" spans="2:27" x14ac:dyDescent="0.25">
      <c r="B44" s="1380"/>
      <c r="C44" s="195"/>
      <c r="D44" s="214" t="s">
        <v>355</v>
      </c>
      <c r="E44" s="215"/>
      <c r="F44" s="543"/>
      <c r="G44" s="1516">
        <v>0.03</v>
      </c>
      <c r="H44" s="1214" t="str">
        <f>IFERROR(I44/'2A'!$P$42,"")</f>
        <v/>
      </c>
      <c r="I44" s="1218">
        <v>0</v>
      </c>
      <c r="J44" s="1216">
        <f t="shared" ref="J44:W48" si="7">I44+(I44*$G44)</f>
        <v>0</v>
      </c>
      <c r="K44" s="1216">
        <f t="shared" si="7"/>
        <v>0</v>
      </c>
      <c r="L44" s="1216">
        <f t="shared" si="7"/>
        <v>0</v>
      </c>
      <c r="M44" s="1216">
        <f t="shared" si="7"/>
        <v>0</v>
      </c>
      <c r="N44" s="1216">
        <f t="shared" si="7"/>
        <v>0</v>
      </c>
      <c r="O44" s="1216">
        <f t="shared" si="7"/>
        <v>0</v>
      </c>
      <c r="P44" s="1216">
        <f t="shared" si="7"/>
        <v>0</v>
      </c>
      <c r="Q44" s="1216">
        <f t="shared" si="7"/>
        <v>0</v>
      </c>
      <c r="R44" s="1216">
        <f t="shared" si="7"/>
        <v>0</v>
      </c>
      <c r="S44" s="1216">
        <f t="shared" si="7"/>
        <v>0</v>
      </c>
      <c r="T44" s="1216">
        <f t="shared" si="7"/>
        <v>0</v>
      </c>
      <c r="U44" s="1216">
        <f t="shared" si="7"/>
        <v>0</v>
      </c>
      <c r="V44" s="1216">
        <f t="shared" si="7"/>
        <v>0</v>
      </c>
      <c r="W44" s="1217">
        <f t="shared" si="7"/>
        <v>0</v>
      </c>
      <c r="X44"/>
      <c r="Y44" s="891"/>
      <c r="AA44" s="1141"/>
    </row>
    <row r="45" spans="2:27" x14ac:dyDescent="0.25">
      <c r="B45" s="1380"/>
      <c r="C45" s="1134"/>
      <c r="D45" s="214" t="s">
        <v>356</v>
      </c>
      <c r="E45" s="215"/>
      <c r="F45" s="543"/>
      <c r="G45" s="1516">
        <v>0.03</v>
      </c>
      <c r="H45" s="1214" t="str">
        <f>IFERROR(I45/'2A'!$P$42,"")</f>
        <v/>
      </c>
      <c r="I45" s="1218">
        <v>0</v>
      </c>
      <c r="J45" s="1216">
        <f t="shared" si="7"/>
        <v>0</v>
      </c>
      <c r="K45" s="1216">
        <f t="shared" si="7"/>
        <v>0</v>
      </c>
      <c r="L45" s="1216">
        <f t="shared" si="7"/>
        <v>0</v>
      </c>
      <c r="M45" s="1216">
        <f t="shared" si="7"/>
        <v>0</v>
      </c>
      <c r="N45" s="1216">
        <f t="shared" si="7"/>
        <v>0</v>
      </c>
      <c r="O45" s="1216">
        <f t="shared" si="7"/>
        <v>0</v>
      </c>
      <c r="P45" s="1216">
        <f t="shared" si="7"/>
        <v>0</v>
      </c>
      <c r="Q45" s="1216">
        <f t="shared" si="7"/>
        <v>0</v>
      </c>
      <c r="R45" s="1216">
        <f t="shared" si="7"/>
        <v>0</v>
      </c>
      <c r="S45" s="1216">
        <f t="shared" si="7"/>
        <v>0</v>
      </c>
      <c r="T45" s="1216">
        <f t="shared" si="7"/>
        <v>0</v>
      </c>
      <c r="U45" s="1216">
        <f t="shared" si="7"/>
        <v>0</v>
      </c>
      <c r="V45" s="1216">
        <f t="shared" si="7"/>
        <v>0</v>
      </c>
      <c r="W45" s="1217">
        <f t="shared" si="7"/>
        <v>0</v>
      </c>
      <c r="X45"/>
      <c r="Y45" s="891"/>
      <c r="AA45" s="1141"/>
    </row>
    <row r="46" spans="2:27" x14ac:dyDescent="0.25">
      <c r="B46" s="1380"/>
      <c r="C46" s="195"/>
      <c r="D46" s="214" t="s">
        <v>357</v>
      </c>
      <c r="E46" s="216"/>
      <c r="F46" s="543"/>
      <c r="G46" s="1516">
        <v>0.03</v>
      </c>
      <c r="H46" s="1214" t="str">
        <f>IFERROR(I46/'2A'!$P$42,"")</f>
        <v/>
      </c>
      <c r="I46" s="1218">
        <v>0</v>
      </c>
      <c r="J46" s="1216">
        <f t="shared" si="7"/>
        <v>0</v>
      </c>
      <c r="K46" s="1216">
        <f t="shared" si="7"/>
        <v>0</v>
      </c>
      <c r="L46" s="1216">
        <f t="shared" si="7"/>
        <v>0</v>
      </c>
      <c r="M46" s="1216">
        <f t="shared" si="7"/>
        <v>0</v>
      </c>
      <c r="N46" s="1216">
        <f t="shared" si="7"/>
        <v>0</v>
      </c>
      <c r="O46" s="1216">
        <f t="shared" si="7"/>
        <v>0</v>
      </c>
      <c r="P46" s="1216">
        <f t="shared" si="7"/>
        <v>0</v>
      </c>
      <c r="Q46" s="1216">
        <f t="shared" si="7"/>
        <v>0</v>
      </c>
      <c r="R46" s="1216">
        <f t="shared" si="7"/>
        <v>0</v>
      </c>
      <c r="S46" s="1216">
        <f t="shared" si="7"/>
        <v>0</v>
      </c>
      <c r="T46" s="1216">
        <f t="shared" si="7"/>
        <v>0</v>
      </c>
      <c r="U46" s="1216">
        <f t="shared" si="7"/>
        <v>0</v>
      </c>
      <c r="V46" s="1216">
        <f t="shared" si="7"/>
        <v>0</v>
      </c>
      <c r="W46" s="1217">
        <f t="shared" si="7"/>
        <v>0</v>
      </c>
      <c r="X46"/>
      <c r="Y46" s="891"/>
      <c r="AA46" s="1141"/>
    </row>
    <row r="47" spans="2:27" x14ac:dyDescent="0.25">
      <c r="B47" s="1380"/>
      <c r="C47" s="195"/>
      <c r="D47" s="214" t="s">
        <v>358</v>
      </c>
      <c r="E47" s="216"/>
      <c r="F47" s="543"/>
      <c r="G47" s="1516">
        <v>0.03</v>
      </c>
      <c r="H47" s="1214" t="str">
        <f>IFERROR(I47/'2A'!$P$42,"")</f>
        <v/>
      </c>
      <c r="I47" s="1218">
        <v>0</v>
      </c>
      <c r="J47" s="1216">
        <f t="shared" si="7"/>
        <v>0</v>
      </c>
      <c r="K47" s="1216">
        <f t="shared" si="7"/>
        <v>0</v>
      </c>
      <c r="L47" s="1216">
        <f t="shared" si="7"/>
        <v>0</v>
      </c>
      <c r="M47" s="1216">
        <f t="shared" si="7"/>
        <v>0</v>
      </c>
      <c r="N47" s="1216">
        <f t="shared" si="7"/>
        <v>0</v>
      </c>
      <c r="O47" s="1216">
        <f t="shared" si="7"/>
        <v>0</v>
      </c>
      <c r="P47" s="1216">
        <f t="shared" si="7"/>
        <v>0</v>
      </c>
      <c r="Q47" s="1216">
        <f t="shared" si="7"/>
        <v>0</v>
      </c>
      <c r="R47" s="1216">
        <f t="shared" si="7"/>
        <v>0</v>
      </c>
      <c r="S47" s="1216">
        <f t="shared" si="7"/>
        <v>0</v>
      </c>
      <c r="T47" s="1216">
        <f t="shared" si="7"/>
        <v>0</v>
      </c>
      <c r="U47" s="1216">
        <f t="shared" si="7"/>
        <v>0</v>
      </c>
      <c r="V47" s="1216">
        <f t="shared" si="7"/>
        <v>0</v>
      </c>
      <c r="W47" s="1217">
        <f t="shared" si="7"/>
        <v>0</v>
      </c>
      <c r="X47"/>
      <c r="Y47" s="891"/>
      <c r="AA47" s="1141"/>
    </row>
    <row r="48" spans="2:27" ht="15.75" thickBot="1" x14ac:dyDescent="0.3">
      <c r="B48" s="1380"/>
      <c r="C48" s="195"/>
      <c r="D48" s="217" t="s">
        <v>213</v>
      </c>
      <c r="E48" s="218"/>
      <c r="F48" s="543"/>
      <c r="G48" s="1046">
        <v>0.03</v>
      </c>
      <c r="H48" s="1219" t="str">
        <f>IFERROR(I48/'2A'!$P$42,"")</f>
        <v/>
      </c>
      <c r="I48" s="1220">
        <v>0</v>
      </c>
      <c r="J48" s="1221">
        <f t="shared" si="7"/>
        <v>0</v>
      </c>
      <c r="K48" s="1221">
        <f t="shared" si="7"/>
        <v>0</v>
      </c>
      <c r="L48" s="1221">
        <f t="shared" si="7"/>
        <v>0</v>
      </c>
      <c r="M48" s="1221">
        <f t="shared" si="7"/>
        <v>0</v>
      </c>
      <c r="N48" s="1221">
        <f t="shared" si="7"/>
        <v>0</v>
      </c>
      <c r="O48" s="1221">
        <f t="shared" si="7"/>
        <v>0</v>
      </c>
      <c r="P48" s="1221">
        <f t="shared" si="7"/>
        <v>0</v>
      </c>
      <c r="Q48" s="1221">
        <f t="shared" si="7"/>
        <v>0</v>
      </c>
      <c r="R48" s="1221">
        <f t="shared" si="7"/>
        <v>0</v>
      </c>
      <c r="S48" s="1221">
        <f t="shared" si="7"/>
        <v>0</v>
      </c>
      <c r="T48" s="1221">
        <f t="shared" si="7"/>
        <v>0</v>
      </c>
      <c r="U48" s="1221">
        <f t="shared" si="7"/>
        <v>0</v>
      </c>
      <c r="V48" s="1221">
        <f t="shared" si="7"/>
        <v>0</v>
      </c>
      <c r="W48" s="1222">
        <f t="shared" si="7"/>
        <v>0</v>
      </c>
      <c r="X48"/>
      <c r="Y48" s="891"/>
      <c r="AA48" s="1141"/>
    </row>
    <row r="49" spans="2:25" ht="15.75" thickBot="1" x14ac:dyDescent="0.3">
      <c r="B49" s="1380"/>
      <c r="C49" s="195"/>
      <c r="D49" s="191" t="s">
        <v>359</v>
      </c>
      <c r="E49" s="202"/>
      <c r="F49" s="203"/>
      <c r="G49" s="203"/>
      <c r="H49" s="1223" t="str">
        <f>IFERROR(I49/'2A'!$P$42,"")</f>
        <v/>
      </c>
      <c r="I49" s="1224">
        <f>SUM(I28:I48)</f>
        <v>0</v>
      </c>
      <c r="J49" s="1225">
        <f t="shared" ref="J49:W49" si="8">SUM(J28:J48)</f>
        <v>0</v>
      </c>
      <c r="K49" s="1225">
        <f t="shared" si="8"/>
        <v>0</v>
      </c>
      <c r="L49" s="1225">
        <f t="shared" si="8"/>
        <v>0</v>
      </c>
      <c r="M49" s="1225">
        <f t="shared" si="8"/>
        <v>0</v>
      </c>
      <c r="N49" s="1225">
        <f t="shared" si="8"/>
        <v>0</v>
      </c>
      <c r="O49" s="1225">
        <f t="shared" si="8"/>
        <v>0</v>
      </c>
      <c r="P49" s="1225">
        <f t="shared" si="8"/>
        <v>0</v>
      </c>
      <c r="Q49" s="1225">
        <f t="shared" si="8"/>
        <v>0</v>
      </c>
      <c r="R49" s="1225">
        <f t="shared" si="8"/>
        <v>0</v>
      </c>
      <c r="S49" s="1225">
        <f t="shared" si="8"/>
        <v>0</v>
      </c>
      <c r="T49" s="1225">
        <f t="shared" si="8"/>
        <v>0</v>
      </c>
      <c r="U49" s="1225">
        <f t="shared" si="8"/>
        <v>0</v>
      </c>
      <c r="V49" s="1225">
        <f t="shared" si="8"/>
        <v>0</v>
      </c>
      <c r="W49" s="1226">
        <f t="shared" si="8"/>
        <v>0</v>
      </c>
      <c r="X49"/>
      <c r="Y49" s="891"/>
    </row>
    <row r="50" spans="2:25" ht="15.75" thickBot="1" x14ac:dyDescent="0.3">
      <c r="B50" s="1380"/>
      <c r="C50" s="195"/>
      <c r="D50" s="191"/>
      <c r="E50" s="202"/>
      <c r="F50" s="211"/>
      <c r="G50"/>
      <c r="H50" s="195"/>
      <c r="I50" s="1142"/>
      <c r="J50" s="1143"/>
      <c r="K50" s="1143"/>
      <c r="L50" s="1143"/>
      <c r="M50" s="1143"/>
      <c r="N50" s="1143"/>
      <c r="O50" s="1143"/>
      <c r="P50" s="1143"/>
      <c r="Q50" s="1143"/>
      <c r="R50" s="1143"/>
      <c r="S50" s="1143"/>
      <c r="T50" s="1143"/>
      <c r="U50" s="1143"/>
      <c r="V50" s="1143"/>
      <c r="W50" s="1144"/>
      <c r="X50"/>
      <c r="Y50" s="891"/>
    </row>
    <row r="51" spans="2:25" ht="7.5" customHeight="1" thickBot="1" x14ac:dyDescent="0.3">
      <c r="B51" s="1380"/>
      <c r="C51" s="195"/>
      <c r="D51" s="191"/>
      <c r="E51" s="202"/>
      <c r="F51" s="211"/>
      <c r="G51"/>
      <c r="H51" s="195"/>
      <c r="I51" s="431"/>
      <c r="J51" s="431"/>
      <c r="K51" s="431"/>
      <c r="L51" s="431"/>
      <c r="M51" s="431"/>
      <c r="N51" s="431"/>
      <c r="O51" s="431"/>
      <c r="P51" s="431"/>
      <c r="Q51" s="431"/>
      <c r="R51" s="431"/>
      <c r="S51" s="431"/>
      <c r="T51" s="431"/>
      <c r="U51" s="431"/>
      <c r="V51" s="431"/>
      <c r="W51" s="431"/>
      <c r="X51"/>
      <c r="Y51" s="891"/>
    </row>
    <row r="52" spans="2:25" ht="9" customHeight="1" x14ac:dyDescent="0.25">
      <c r="B52" s="1379"/>
      <c r="C52" s="1133"/>
      <c r="D52" s="499"/>
      <c r="E52" s="499"/>
      <c r="F52" s="499"/>
      <c r="G52" s="499"/>
      <c r="H52" s="499"/>
      <c r="I52" s="499"/>
      <c r="J52" s="499"/>
      <c r="K52" s="499"/>
      <c r="L52" s="499"/>
      <c r="M52" s="499"/>
      <c r="N52" s="499"/>
      <c r="O52" s="499"/>
      <c r="P52" s="499"/>
      <c r="Q52" s="499"/>
      <c r="R52" s="499"/>
      <c r="S52" s="499"/>
      <c r="T52" s="499"/>
      <c r="U52" s="499"/>
      <c r="V52" s="499"/>
      <c r="W52" s="499"/>
      <c r="X52" s="1131"/>
      <c r="Y52" s="1135"/>
    </row>
    <row r="53" spans="2:25" ht="18.75" x14ac:dyDescent="0.3">
      <c r="B53" s="1380"/>
      <c r="C53" s="225"/>
      <c r="D53" s="1796" t="s">
        <v>839</v>
      </c>
      <c r="E53" s="1796"/>
      <c r="F53" s="1796"/>
      <c r="G53" s="1796"/>
      <c r="H53" s="1796"/>
      <c r="I53" s="1796"/>
      <c r="J53" s="1796"/>
      <c r="K53" s="1796"/>
      <c r="L53" s="1796"/>
      <c r="M53" s="1796"/>
      <c r="N53" s="1796"/>
      <c r="O53" s="1796"/>
      <c r="P53" s="1796"/>
      <c r="Q53" s="1796"/>
      <c r="R53" s="1796"/>
      <c r="S53" s="1796"/>
      <c r="T53" s="1796"/>
      <c r="U53" s="1796"/>
      <c r="V53" s="1796"/>
      <c r="W53" s="1796"/>
      <c r="X53" s="195"/>
      <c r="Y53" s="196"/>
    </row>
    <row r="54" spans="2:25" x14ac:dyDescent="0.25">
      <c r="B54" s="1380"/>
      <c r="C54" s="1078"/>
      <c r="D54" s="541" t="s">
        <v>815</v>
      </c>
      <c r="E54" s="188"/>
      <c r="F54" s="188"/>
      <c r="G54" s="188"/>
      <c r="H54" s="188"/>
      <c r="I54" s="188"/>
      <c r="J54" s="188"/>
      <c r="K54" s="188"/>
      <c r="L54" s="189"/>
      <c r="M54" s="188"/>
      <c r="N54" s="188"/>
      <c r="O54" s="188"/>
      <c r="P54" s="188"/>
      <c r="Q54" s="188"/>
      <c r="R54" s="188"/>
      <c r="S54" s="188"/>
      <c r="T54" s="188"/>
      <c r="U54" s="188"/>
      <c r="V54" s="188"/>
      <c r="W54" s="188"/>
      <c r="X54"/>
      <c r="Y54" s="891"/>
    </row>
    <row r="55" spans="2:25" ht="7.5" customHeight="1" thickBot="1" x14ac:dyDescent="0.3">
      <c r="B55" s="1380"/>
      <c r="C55" s="110"/>
      <c r="D55" s="110"/>
      <c r="E55" s="110"/>
      <c r="F55" s="110"/>
      <c r="G55" s="110"/>
      <c r="H55" s="110"/>
      <c r="I55" s="110"/>
      <c r="J55" s="110"/>
      <c r="K55" s="110"/>
      <c r="L55" s="110"/>
      <c r="M55" s="110"/>
      <c r="N55" s="110"/>
      <c r="O55" s="110"/>
      <c r="P55" s="110"/>
      <c r="Q55" s="110"/>
      <c r="R55" s="110"/>
      <c r="S55" s="110"/>
      <c r="T55" s="110"/>
      <c r="U55" s="110"/>
      <c r="V55" s="110"/>
      <c r="W55" s="110"/>
      <c r="X55" s="110"/>
      <c r="Y55" s="507"/>
    </row>
    <row r="56" spans="2:25" ht="36.75" thickBot="1" x14ac:dyDescent="0.3">
      <c r="B56" s="1380"/>
      <c r="C56" s="1078"/>
      <c r="D56" s="2200" t="s">
        <v>651</v>
      </c>
      <c r="E56" s="2200"/>
      <c r="F56" s="202"/>
      <c r="G56" s="508" t="s">
        <v>328</v>
      </c>
      <c r="H56" s="190" t="s">
        <v>338</v>
      </c>
      <c r="I56" s="184" t="s">
        <v>320</v>
      </c>
      <c r="J56" s="501" t="s">
        <v>321</v>
      </c>
      <c r="K56" s="501" t="s">
        <v>322</v>
      </c>
      <c r="L56" s="501" t="s">
        <v>323</v>
      </c>
      <c r="M56" s="501" t="s">
        <v>324</v>
      </c>
      <c r="N56" s="501" t="s">
        <v>325</v>
      </c>
      <c r="O56" s="501" t="s">
        <v>326</v>
      </c>
      <c r="P56" s="501" t="s">
        <v>375</v>
      </c>
      <c r="Q56" s="501" t="s">
        <v>376</v>
      </c>
      <c r="R56" s="501" t="s">
        <v>377</v>
      </c>
      <c r="S56" s="501" t="s">
        <v>378</v>
      </c>
      <c r="T56" s="501" t="s">
        <v>379</v>
      </c>
      <c r="U56" s="501" t="s">
        <v>380</v>
      </c>
      <c r="V56" s="501" t="s">
        <v>381</v>
      </c>
      <c r="W56" s="193" t="s">
        <v>382</v>
      </c>
      <c r="X56"/>
      <c r="Y56" s="891"/>
    </row>
    <row r="57" spans="2:25" x14ac:dyDescent="0.25">
      <c r="B57" s="1380"/>
      <c r="C57" s="1078"/>
      <c r="D57" s="2201"/>
      <c r="E57" s="2201"/>
      <c r="F57" s="544"/>
      <c r="G57" s="1044">
        <v>0.03</v>
      </c>
      <c r="H57" s="1212" t="str">
        <f>IFERROR(I57/'2A'!$P$42,"")</f>
        <v/>
      </c>
      <c r="I57" s="1390">
        <v>0</v>
      </c>
      <c r="J57" s="1203">
        <f t="shared" ref="J57:W58" si="9">I57+(I57*$G57)</f>
        <v>0</v>
      </c>
      <c r="K57" s="1203">
        <f t="shared" si="9"/>
        <v>0</v>
      </c>
      <c r="L57" s="1203">
        <f t="shared" si="9"/>
        <v>0</v>
      </c>
      <c r="M57" s="1203">
        <f t="shared" si="9"/>
        <v>0</v>
      </c>
      <c r="N57" s="1203">
        <f t="shared" si="9"/>
        <v>0</v>
      </c>
      <c r="O57" s="1203">
        <f t="shared" si="9"/>
        <v>0</v>
      </c>
      <c r="P57" s="1203">
        <f t="shared" si="9"/>
        <v>0</v>
      </c>
      <c r="Q57" s="1203">
        <f t="shared" si="9"/>
        <v>0</v>
      </c>
      <c r="R57" s="1203">
        <f t="shared" si="9"/>
        <v>0</v>
      </c>
      <c r="S57" s="1203">
        <f t="shared" si="9"/>
        <v>0</v>
      </c>
      <c r="T57" s="1203">
        <f t="shared" si="9"/>
        <v>0</v>
      </c>
      <c r="U57" s="1203">
        <f t="shared" si="9"/>
        <v>0</v>
      </c>
      <c r="V57" s="1203">
        <f t="shared" si="9"/>
        <v>0</v>
      </c>
      <c r="W57" s="1204">
        <f t="shared" si="9"/>
        <v>0</v>
      </c>
      <c r="X57"/>
      <c r="Y57" s="891"/>
    </row>
    <row r="58" spans="2:25" ht="15.75" thickBot="1" x14ac:dyDescent="0.3">
      <c r="B58" s="1380"/>
      <c r="C58" s="1078"/>
      <c r="D58" s="2202"/>
      <c r="E58" s="2202"/>
      <c r="F58" s="543"/>
      <c r="G58" s="1046">
        <v>0.03</v>
      </c>
      <c r="H58" s="1219" t="str">
        <f>IFERROR(I58/'2A'!$P$42,"")</f>
        <v/>
      </c>
      <c r="I58" s="1391">
        <v>0</v>
      </c>
      <c r="J58" s="1206">
        <f t="shared" si="9"/>
        <v>0</v>
      </c>
      <c r="K58" s="1206">
        <f t="shared" si="9"/>
        <v>0</v>
      </c>
      <c r="L58" s="1206">
        <f t="shared" si="9"/>
        <v>0</v>
      </c>
      <c r="M58" s="1206">
        <f t="shared" si="9"/>
        <v>0</v>
      </c>
      <c r="N58" s="1206">
        <f t="shared" si="9"/>
        <v>0</v>
      </c>
      <c r="O58" s="1206">
        <f t="shared" si="9"/>
        <v>0</v>
      </c>
      <c r="P58" s="1206">
        <f t="shared" si="9"/>
        <v>0</v>
      </c>
      <c r="Q58" s="1206">
        <f t="shared" si="9"/>
        <v>0</v>
      </c>
      <c r="R58" s="1206">
        <f t="shared" si="9"/>
        <v>0</v>
      </c>
      <c r="S58" s="1206">
        <f t="shared" si="9"/>
        <v>0</v>
      </c>
      <c r="T58" s="1206">
        <f t="shared" si="9"/>
        <v>0</v>
      </c>
      <c r="U58" s="1206">
        <f t="shared" si="9"/>
        <v>0</v>
      </c>
      <c r="V58" s="1206">
        <f t="shared" si="9"/>
        <v>0</v>
      </c>
      <c r="W58" s="1207">
        <f t="shared" si="9"/>
        <v>0</v>
      </c>
      <c r="X58"/>
      <c r="Y58" s="891"/>
    </row>
    <row r="59" spans="2:25" ht="15.75" thickBot="1" x14ac:dyDescent="0.3">
      <c r="B59" s="1380"/>
      <c r="C59" s="1078"/>
      <c r="D59" s="191" t="s">
        <v>650</v>
      </c>
      <c r="E59" s="202"/>
      <c r="F59" s="202"/>
      <c r="G59" s="202"/>
      <c r="H59" s="1223" t="str">
        <f>IFERROR(I59/#REF!,"")</f>
        <v/>
      </c>
      <c r="I59" s="1227">
        <f>SUM(I57:I58)</f>
        <v>0</v>
      </c>
      <c r="J59" s="1228">
        <f t="shared" ref="J59:W59" si="10">SUM(J57:J58)</f>
        <v>0</v>
      </c>
      <c r="K59" s="1228">
        <f t="shared" si="10"/>
        <v>0</v>
      </c>
      <c r="L59" s="1228">
        <f t="shared" si="10"/>
        <v>0</v>
      </c>
      <c r="M59" s="1228">
        <f t="shared" si="10"/>
        <v>0</v>
      </c>
      <c r="N59" s="1228">
        <f t="shared" si="10"/>
        <v>0</v>
      </c>
      <c r="O59" s="1228">
        <f t="shared" si="10"/>
        <v>0</v>
      </c>
      <c r="P59" s="1228">
        <f t="shared" si="10"/>
        <v>0</v>
      </c>
      <c r="Q59" s="1228">
        <f t="shared" si="10"/>
        <v>0</v>
      </c>
      <c r="R59" s="1228">
        <f t="shared" si="10"/>
        <v>0</v>
      </c>
      <c r="S59" s="1228">
        <f t="shared" si="10"/>
        <v>0</v>
      </c>
      <c r="T59" s="1228">
        <f t="shared" si="10"/>
        <v>0</v>
      </c>
      <c r="U59" s="1228">
        <f t="shared" si="10"/>
        <v>0</v>
      </c>
      <c r="V59" s="1228">
        <f t="shared" si="10"/>
        <v>0</v>
      </c>
      <c r="W59" s="1229">
        <f t="shared" si="10"/>
        <v>0</v>
      </c>
      <c r="X59"/>
      <c r="Y59" s="891"/>
    </row>
    <row r="60" spans="2:25" ht="15.75" thickBot="1" x14ac:dyDescent="0.3">
      <c r="B60" s="1380"/>
      <c r="C60" s="1078"/>
      <c r="D60" s="191"/>
      <c r="E60" s="202"/>
      <c r="F60" s="202"/>
      <c r="G60" s="202"/>
      <c r="H60" s="222"/>
      <c r="I60" s="431"/>
      <c r="J60" s="431"/>
      <c r="K60" s="431"/>
      <c r="L60" s="431"/>
      <c r="M60" s="431"/>
      <c r="N60" s="431"/>
      <c r="O60" s="431"/>
      <c r="P60" s="431"/>
      <c r="Q60" s="431"/>
      <c r="R60" s="431"/>
      <c r="S60" s="431"/>
      <c r="T60" s="431"/>
      <c r="U60" s="431"/>
      <c r="V60" s="431"/>
      <c r="W60" s="431"/>
      <c r="X60"/>
      <c r="Y60" s="891"/>
    </row>
    <row r="61" spans="2:25" x14ac:dyDescent="0.25">
      <c r="B61" s="1380"/>
      <c r="C61" s="1078"/>
      <c r="D61" s="219" t="s">
        <v>360</v>
      </c>
      <c r="E61" s="220"/>
      <c r="F61" s="544"/>
      <c r="G61" s="1044">
        <v>0.03</v>
      </c>
      <c r="H61" s="1212" t="str">
        <f>IFERROR(I61/'2A'!$P$42,"")</f>
        <v/>
      </c>
      <c r="I61" s="1390">
        <v>0</v>
      </c>
      <c r="J61" s="1203">
        <f t="shared" ref="J61:W62" si="11">I61+(I61*$G61)</f>
        <v>0</v>
      </c>
      <c r="K61" s="1203">
        <f t="shared" si="11"/>
        <v>0</v>
      </c>
      <c r="L61" s="1203">
        <f t="shared" si="11"/>
        <v>0</v>
      </c>
      <c r="M61" s="1203">
        <f t="shared" si="11"/>
        <v>0</v>
      </c>
      <c r="N61" s="1203">
        <f t="shared" si="11"/>
        <v>0</v>
      </c>
      <c r="O61" s="1203">
        <f t="shared" si="11"/>
        <v>0</v>
      </c>
      <c r="P61" s="1203">
        <f t="shared" si="11"/>
        <v>0</v>
      </c>
      <c r="Q61" s="1203">
        <f t="shared" si="11"/>
        <v>0</v>
      </c>
      <c r="R61" s="1203">
        <f t="shared" si="11"/>
        <v>0</v>
      </c>
      <c r="S61" s="1203">
        <f t="shared" si="11"/>
        <v>0</v>
      </c>
      <c r="T61" s="1203">
        <f t="shared" si="11"/>
        <v>0</v>
      </c>
      <c r="U61" s="1203">
        <f t="shared" si="11"/>
        <v>0</v>
      </c>
      <c r="V61" s="1203">
        <f t="shared" si="11"/>
        <v>0</v>
      </c>
      <c r="W61" s="1204">
        <f t="shared" si="11"/>
        <v>0</v>
      </c>
      <c r="X61"/>
      <c r="Y61" s="891"/>
    </row>
    <row r="62" spans="2:25" ht="15.75" thickBot="1" x14ac:dyDescent="0.3">
      <c r="B62" s="1380"/>
      <c r="C62" s="1078"/>
      <c r="D62" s="221" t="s">
        <v>361</v>
      </c>
      <c r="E62" s="218"/>
      <c r="F62" s="543"/>
      <c r="G62" s="1517">
        <v>0.03</v>
      </c>
      <c r="H62" s="1219" t="str">
        <f>IFERROR(I62/'2A'!$P$42,"")</f>
        <v/>
      </c>
      <c r="I62" s="1230">
        <v>0</v>
      </c>
      <c r="J62" s="1221">
        <f t="shared" si="11"/>
        <v>0</v>
      </c>
      <c r="K62" s="1221">
        <f t="shared" si="11"/>
        <v>0</v>
      </c>
      <c r="L62" s="1221">
        <f t="shared" si="11"/>
        <v>0</v>
      </c>
      <c r="M62" s="1221">
        <f t="shared" si="11"/>
        <v>0</v>
      </c>
      <c r="N62" s="1221">
        <f t="shared" si="11"/>
        <v>0</v>
      </c>
      <c r="O62" s="1221">
        <f t="shared" si="11"/>
        <v>0</v>
      </c>
      <c r="P62" s="1221">
        <f t="shared" si="11"/>
        <v>0</v>
      </c>
      <c r="Q62" s="1221">
        <f t="shared" si="11"/>
        <v>0</v>
      </c>
      <c r="R62" s="1221">
        <f t="shared" si="11"/>
        <v>0</v>
      </c>
      <c r="S62" s="1221">
        <f t="shared" si="11"/>
        <v>0</v>
      </c>
      <c r="T62" s="1221">
        <f t="shared" si="11"/>
        <v>0</v>
      </c>
      <c r="U62" s="1221">
        <f t="shared" si="11"/>
        <v>0</v>
      </c>
      <c r="V62" s="1221">
        <f t="shared" si="11"/>
        <v>0</v>
      </c>
      <c r="W62" s="1222">
        <f t="shared" si="11"/>
        <v>0</v>
      </c>
      <c r="X62"/>
      <c r="Y62" s="891"/>
    </row>
    <row r="63" spans="2:25" ht="15.75" thickBot="1" x14ac:dyDescent="0.3">
      <c r="B63" s="1380"/>
      <c r="C63" s="1078"/>
      <c r="D63" s="191" t="s">
        <v>362</v>
      </c>
      <c r="E63" s="202"/>
      <c r="F63" s="202"/>
      <c r="G63" s="202"/>
      <c r="H63" s="1492" t="str">
        <f>IFERROR(I63/#REF!,"")</f>
        <v/>
      </c>
      <c r="I63" s="1231">
        <f>SUM(I61:I62)</f>
        <v>0</v>
      </c>
      <c r="J63" s="1232">
        <f t="shared" ref="J63:W63" si="12">SUM(J61:J62)</f>
        <v>0</v>
      </c>
      <c r="K63" s="1232">
        <f t="shared" si="12"/>
        <v>0</v>
      </c>
      <c r="L63" s="1232">
        <f t="shared" si="12"/>
        <v>0</v>
      </c>
      <c r="M63" s="1232">
        <f t="shared" si="12"/>
        <v>0</v>
      </c>
      <c r="N63" s="1232">
        <f t="shared" si="12"/>
        <v>0</v>
      </c>
      <c r="O63" s="1232">
        <f t="shared" si="12"/>
        <v>0</v>
      </c>
      <c r="P63" s="1232">
        <f t="shared" si="12"/>
        <v>0</v>
      </c>
      <c r="Q63" s="1232">
        <f t="shared" si="12"/>
        <v>0</v>
      </c>
      <c r="R63" s="1232">
        <f t="shared" si="12"/>
        <v>0</v>
      </c>
      <c r="S63" s="1232">
        <f t="shared" si="12"/>
        <v>0</v>
      </c>
      <c r="T63" s="1232">
        <f t="shared" si="12"/>
        <v>0</v>
      </c>
      <c r="U63" s="1232">
        <f t="shared" si="12"/>
        <v>0</v>
      </c>
      <c r="V63" s="1232">
        <f t="shared" si="12"/>
        <v>0</v>
      </c>
      <c r="W63" s="1233">
        <f t="shared" si="12"/>
        <v>0</v>
      </c>
      <c r="X63"/>
      <c r="Y63" s="891"/>
    </row>
    <row r="64" spans="2:25" ht="15.75" thickBot="1" x14ac:dyDescent="0.3">
      <c r="B64" s="1380"/>
      <c r="C64" s="1078"/>
      <c r="D64" s="191"/>
      <c r="E64" s="202"/>
      <c r="F64" s="202"/>
      <c r="G64" s="202"/>
      <c r="H64" s="222"/>
      <c r="I64" s="431"/>
      <c r="J64" s="431"/>
      <c r="K64" s="431"/>
      <c r="L64" s="431"/>
      <c r="M64" s="431"/>
      <c r="N64" s="431"/>
      <c r="O64" s="431"/>
      <c r="P64" s="431"/>
      <c r="Q64" s="431"/>
      <c r="R64" s="431"/>
      <c r="S64" s="431"/>
      <c r="T64" s="431"/>
      <c r="U64" s="431"/>
      <c r="V64" s="431"/>
      <c r="W64" s="431"/>
      <c r="X64"/>
      <c r="Y64" s="891"/>
    </row>
    <row r="65" spans="2:25" ht="15.75" thickBot="1" x14ac:dyDescent="0.3">
      <c r="B65" s="1380"/>
      <c r="C65" s="195"/>
      <c r="D65" s="223" t="s">
        <v>363</v>
      </c>
      <c r="E65" s="205"/>
      <c r="F65" s="427"/>
      <c r="G65" s="1518">
        <v>0</v>
      </c>
      <c r="H65" s="205"/>
      <c r="I65" s="1234">
        <v>0</v>
      </c>
      <c r="J65" s="1235">
        <f t="shared" ref="J65:W65" si="13">I65+(I65*$G65)</f>
        <v>0</v>
      </c>
      <c r="K65" s="1235">
        <f t="shared" si="13"/>
        <v>0</v>
      </c>
      <c r="L65" s="1235">
        <f t="shared" si="13"/>
        <v>0</v>
      </c>
      <c r="M65" s="1235">
        <f t="shared" si="13"/>
        <v>0</v>
      </c>
      <c r="N65" s="1235">
        <f t="shared" si="13"/>
        <v>0</v>
      </c>
      <c r="O65" s="1235">
        <f t="shared" si="13"/>
        <v>0</v>
      </c>
      <c r="P65" s="1235">
        <f t="shared" si="13"/>
        <v>0</v>
      </c>
      <c r="Q65" s="1235">
        <f t="shared" si="13"/>
        <v>0</v>
      </c>
      <c r="R65" s="1235">
        <f t="shared" si="13"/>
        <v>0</v>
      </c>
      <c r="S65" s="1235">
        <f t="shared" si="13"/>
        <v>0</v>
      </c>
      <c r="T65" s="1235">
        <f t="shared" si="13"/>
        <v>0</v>
      </c>
      <c r="U65" s="1235">
        <f t="shared" si="13"/>
        <v>0</v>
      </c>
      <c r="V65" s="1235">
        <f t="shared" si="13"/>
        <v>0</v>
      </c>
      <c r="W65" s="1236">
        <f t="shared" si="13"/>
        <v>0</v>
      </c>
      <c r="X65"/>
      <c r="Y65" s="891"/>
    </row>
    <row r="66" spans="2:25" ht="16.5" thickTop="1" thickBot="1" x14ac:dyDescent="0.3">
      <c r="B66" s="1380"/>
      <c r="C66" s="195"/>
      <c r="D66" s="210" t="s">
        <v>364</v>
      </c>
      <c r="E66" s="202"/>
      <c r="F66" s="202"/>
      <c r="G66" s="202"/>
      <c r="H66" s="203" t="s">
        <v>330</v>
      </c>
      <c r="I66" s="1237">
        <f>I49+I59+I63+I65</f>
        <v>0</v>
      </c>
      <c r="J66" s="1238">
        <f t="shared" ref="J66:W66" si="14">J49+J59+J63+J65</f>
        <v>0</v>
      </c>
      <c r="K66" s="1238">
        <f t="shared" si="14"/>
        <v>0</v>
      </c>
      <c r="L66" s="1238">
        <f t="shared" si="14"/>
        <v>0</v>
      </c>
      <c r="M66" s="1238">
        <f t="shared" si="14"/>
        <v>0</v>
      </c>
      <c r="N66" s="1238">
        <f t="shared" si="14"/>
        <v>0</v>
      </c>
      <c r="O66" s="1238">
        <f t="shared" si="14"/>
        <v>0</v>
      </c>
      <c r="P66" s="1238">
        <f t="shared" si="14"/>
        <v>0</v>
      </c>
      <c r="Q66" s="1238">
        <f t="shared" si="14"/>
        <v>0</v>
      </c>
      <c r="R66" s="1238">
        <f t="shared" si="14"/>
        <v>0</v>
      </c>
      <c r="S66" s="1238">
        <f t="shared" si="14"/>
        <v>0</v>
      </c>
      <c r="T66" s="1238">
        <f t="shared" si="14"/>
        <v>0</v>
      </c>
      <c r="U66" s="1238">
        <f t="shared" si="14"/>
        <v>0</v>
      </c>
      <c r="V66" s="1238">
        <f t="shared" si="14"/>
        <v>0</v>
      </c>
      <c r="W66" s="1239">
        <f t="shared" si="14"/>
        <v>0</v>
      </c>
      <c r="X66"/>
      <c r="Y66" s="891"/>
    </row>
    <row r="67" spans="2:25" ht="7.5" customHeight="1" thickBot="1" x14ac:dyDescent="0.3">
      <c r="B67" s="1380"/>
      <c r="C67" s="195"/>
      <c r="D67" s="202"/>
      <c r="E67" s="202"/>
      <c r="F67" s="202"/>
      <c r="G67" s="202"/>
      <c r="H67" s="202"/>
      <c r="I67" s="509"/>
      <c r="J67" s="509"/>
      <c r="K67" s="509"/>
      <c r="L67" s="509"/>
      <c r="M67" s="509"/>
      <c r="N67" s="509"/>
      <c r="O67" s="509"/>
      <c r="P67" s="509"/>
      <c r="Q67" s="509"/>
      <c r="R67" s="509"/>
      <c r="S67" s="509"/>
      <c r="T67" s="509"/>
      <c r="U67" s="509"/>
      <c r="V67" s="509"/>
      <c r="W67" s="509"/>
      <c r="X67"/>
      <c r="Y67" s="891"/>
    </row>
    <row r="68" spans="2:25" ht="15.75" thickBot="1" x14ac:dyDescent="0.3">
      <c r="B68" s="1380"/>
      <c r="C68" s="195"/>
      <c r="D68" s="1137" t="s">
        <v>637</v>
      </c>
      <c r="E68" s="202"/>
      <c r="F68" s="202"/>
      <c r="G68"/>
      <c r="H68" s="203" t="s">
        <v>330</v>
      </c>
      <c r="I68" s="1187">
        <f>I23-I66</f>
        <v>0</v>
      </c>
      <c r="J68" s="1188">
        <f t="shared" ref="J68:W68" si="15">J23-J66</f>
        <v>0</v>
      </c>
      <c r="K68" s="1188">
        <f t="shared" si="15"/>
        <v>0</v>
      </c>
      <c r="L68" s="1188">
        <f t="shared" si="15"/>
        <v>0</v>
      </c>
      <c r="M68" s="1188">
        <f t="shared" si="15"/>
        <v>0</v>
      </c>
      <c r="N68" s="1188">
        <f t="shared" si="15"/>
        <v>0</v>
      </c>
      <c r="O68" s="1188">
        <f t="shared" si="15"/>
        <v>0</v>
      </c>
      <c r="P68" s="1188">
        <f t="shared" si="15"/>
        <v>0</v>
      </c>
      <c r="Q68" s="1188">
        <f t="shared" si="15"/>
        <v>0</v>
      </c>
      <c r="R68" s="1188">
        <f t="shared" si="15"/>
        <v>0</v>
      </c>
      <c r="S68" s="1188">
        <f t="shared" si="15"/>
        <v>0</v>
      </c>
      <c r="T68" s="1188">
        <f t="shared" si="15"/>
        <v>0</v>
      </c>
      <c r="U68" s="1188">
        <f t="shared" si="15"/>
        <v>0</v>
      </c>
      <c r="V68" s="1188">
        <f t="shared" si="15"/>
        <v>0</v>
      </c>
      <c r="W68" s="1189">
        <f t="shared" si="15"/>
        <v>0</v>
      </c>
      <c r="X68"/>
      <c r="Y68" s="891"/>
    </row>
    <row r="69" spans="2:25" s="1140" customFormat="1" ht="12" x14ac:dyDescent="0.2">
      <c r="B69" s="1381"/>
      <c r="C69" s="1138"/>
      <c r="D69" s="191" t="s">
        <v>813</v>
      </c>
      <c r="E69" s="1138"/>
      <c r="F69" s="1138"/>
      <c r="G69" s="1138"/>
      <c r="H69" s="1138"/>
      <c r="I69" s="1138"/>
      <c r="J69" s="1138"/>
      <c r="K69" s="1138"/>
      <c r="L69" s="1138"/>
      <c r="M69" s="1138"/>
      <c r="N69" s="1138"/>
      <c r="O69" s="1138"/>
      <c r="P69" s="1138"/>
      <c r="Q69" s="1138"/>
      <c r="R69" s="1138"/>
      <c r="S69" s="1138"/>
      <c r="T69" s="1138"/>
      <c r="U69" s="1138"/>
      <c r="V69" s="1138"/>
      <c r="W69" s="1138"/>
      <c r="X69" s="1138"/>
      <c r="Y69" s="1139"/>
    </row>
    <row r="70" spans="2:25" s="1140" customFormat="1" ht="6.75" customHeight="1" x14ac:dyDescent="0.2">
      <c r="B70" s="1381"/>
      <c r="C70" s="1138"/>
      <c r="D70" s="191"/>
      <c r="E70" s="1138"/>
      <c r="F70" s="1138"/>
      <c r="G70" s="1138"/>
      <c r="H70" s="1138"/>
      <c r="I70" s="1138"/>
      <c r="J70" s="1138"/>
      <c r="K70" s="1138"/>
      <c r="L70" s="1138"/>
      <c r="M70" s="1138"/>
      <c r="N70" s="1138"/>
      <c r="O70" s="1138"/>
      <c r="P70" s="1138"/>
      <c r="Q70" s="1138"/>
      <c r="R70" s="1138"/>
      <c r="S70" s="1138"/>
      <c r="T70" s="1138"/>
      <c r="U70" s="1138"/>
      <c r="V70" s="1138"/>
      <c r="W70" s="1138"/>
      <c r="X70" s="1138"/>
      <c r="Y70" s="1139"/>
    </row>
    <row r="71" spans="2:25" ht="7.5" customHeight="1" x14ac:dyDescent="0.25">
      <c r="B71" s="1380"/>
      <c r="C71" s="1290"/>
      <c r="D71" s="696"/>
      <c r="E71" s="696"/>
      <c r="F71" s="696"/>
      <c r="G71" s="696"/>
      <c r="H71" s="696"/>
      <c r="I71" s="696"/>
      <c r="J71" s="696"/>
      <c r="K71" s="696"/>
      <c r="L71" s="696"/>
      <c r="M71" s="696"/>
      <c r="N71" s="696"/>
      <c r="O71" s="696"/>
      <c r="P71" s="696"/>
      <c r="Q71" s="696"/>
      <c r="R71" s="696"/>
      <c r="S71" s="696"/>
      <c r="T71" s="696"/>
      <c r="U71" s="696"/>
      <c r="V71" s="696"/>
      <c r="W71" s="696"/>
      <c r="X71" s="1291"/>
      <c r="Y71" s="891"/>
    </row>
    <row r="72" spans="2:25" x14ac:dyDescent="0.25">
      <c r="B72" s="1380"/>
      <c r="C72" s="1292"/>
      <c r="D72" s="2212" t="s">
        <v>811</v>
      </c>
      <c r="E72" s="2212"/>
      <c r="F72" s="1124"/>
      <c r="G72" s="1124"/>
      <c r="H72" s="1124"/>
      <c r="I72" s="1124"/>
      <c r="J72" s="1124"/>
      <c r="K72" s="1124"/>
      <c r="L72" s="1124"/>
      <c r="M72" s="1124"/>
      <c r="N72" s="1124"/>
      <c r="O72" s="1124"/>
      <c r="P72" s="1124"/>
      <c r="Q72" s="1124"/>
      <c r="R72" s="1124"/>
      <c r="S72" s="1124"/>
      <c r="T72" s="1124"/>
      <c r="U72" s="1124"/>
      <c r="V72" s="1124"/>
      <c r="W72" s="1124"/>
      <c r="X72" s="1293"/>
      <c r="Y72" s="891"/>
    </row>
    <row r="73" spans="2:25" ht="7.5" customHeight="1" thickBot="1" x14ac:dyDescent="0.3">
      <c r="B73" s="1380"/>
      <c r="C73" s="1292"/>
      <c r="D73" s="1302"/>
      <c r="E73" s="1302"/>
      <c r="F73" s="110"/>
      <c r="G73" s="110"/>
      <c r="H73" s="110"/>
      <c r="I73" s="110"/>
      <c r="J73" s="110"/>
      <c r="K73" s="110"/>
      <c r="L73" s="110"/>
      <c r="M73" s="110"/>
      <c r="N73" s="110"/>
      <c r="O73" s="110"/>
      <c r="P73" s="110"/>
      <c r="Q73" s="110"/>
      <c r="R73" s="110"/>
      <c r="S73" s="110"/>
      <c r="T73" s="110"/>
      <c r="U73" s="110"/>
      <c r="V73" s="110"/>
      <c r="W73" s="110"/>
      <c r="X73" s="1293"/>
      <c r="Y73" s="891"/>
    </row>
    <row r="74" spans="2:25" ht="15.75" thickBot="1" x14ac:dyDescent="0.3">
      <c r="B74" s="1380"/>
      <c r="C74" s="1292"/>
      <c r="D74" s="202" t="s">
        <v>847</v>
      </c>
      <c r="E74" s="204"/>
      <c r="F74" s="110"/>
      <c r="G74" s="1294"/>
      <c r="H74" s="110"/>
      <c r="I74" s="1202">
        <f>'8B'!F41</f>
        <v>0</v>
      </c>
      <c r="J74" s="1203">
        <v>0</v>
      </c>
      <c r="K74" s="1203">
        <v>0</v>
      </c>
      <c r="L74" s="1203">
        <v>0</v>
      </c>
      <c r="M74" s="1203">
        <v>0</v>
      </c>
      <c r="N74" s="1203">
        <v>0</v>
      </c>
      <c r="O74" s="1203">
        <v>0</v>
      </c>
      <c r="P74" s="1203">
        <v>0</v>
      </c>
      <c r="Q74" s="1203">
        <v>0</v>
      </c>
      <c r="R74" s="1203">
        <v>0</v>
      </c>
      <c r="S74" s="1203">
        <v>0</v>
      </c>
      <c r="T74" s="1203">
        <v>0</v>
      </c>
      <c r="U74" s="1203">
        <v>0</v>
      </c>
      <c r="V74" s="1203">
        <v>0</v>
      </c>
      <c r="W74" s="1204">
        <v>0</v>
      </c>
      <c r="X74" s="1293"/>
      <c r="Y74" s="891"/>
    </row>
    <row r="75" spans="2:25" ht="15.75" thickBot="1" x14ac:dyDescent="0.3">
      <c r="B75" s="1380"/>
      <c r="C75" s="1295"/>
      <c r="D75" s="191" t="s">
        <v>848</v>
      </c>
      <c r="E75" s="202"/>
      <c r="F75" s="1296"/>
      <c r="G75" s="1519">
        <v>0.03</v>
      </c>
      <c r="H75" s="921" t="str">
        <f>IFERROR(I75/'2A'!$P$42,"")</f>
        <v/>
      </c>
      <c r="I75" s="1205">
        <f>'8C'!L37+'8C'!L52</f>
        <v>0</v>
      </c>
      <c r="J75" s="1206">
        <f t="shared" ref="J75:W75" si="16">I75+(I75*$G75)</f>
        <v>0</v>
      </c>
      <c r="K75" s="1206">
        <f t="shared" si="16"/>
        <v>0</v>
      </c>
      <c r="L75" s="1206">
        <f t="shared" si="16"/>
        <v>0</v>
      </c>
      <c r="M75" s="1206">
        <f t="shared" si="16"/>
        <v>0</v>
      </c>
      <c r="N75" s="1206">
        <f t="shared" si="16"/>
        <v>0</v>
      </c>
      <c r="O75" s="1206">
        <f t="shared" si="16"/>
        <v>0</v>
      </c>
      <c r="P75" s="1206">
        <f t="shared" si="16"/>
        <v>0</v>
      </c>
      <c r="Q75" s="1206">
        <f t="shared" si="16"/>
        <v>0</v>
      </c>
      <c r="R75" s="1206">
        <f t="shared" si="16"/>
        <v>0</v>
      </c>
      <c r="S75" s="1206">
        <f t="shared" si="16"/>
        <v>0</v>
      </c>
      <c r="T75" s="1206">
        <f t="shared" si="16"/>
        <v>0</v>
      </c>
      <c r="U75" s="1206">
        <f t="shared" si="16"/>
        <v>0</v>
      </c>
      <c r="V75" s="1206">
        <f t="shared" si="16"/>
        <v>0</v>
      </c>
      <c r="W75" s="1207">
        <f t="shared" si="16"/>
        <v>0</v>
      </c>
      <c r="X75" s="1293"/>
      <c r="Y75" s="891"/>
    </row>
    <row r="76" spans="2:25" ht="15.75" thickBot="1" x14ac:dyDescent="0.3">
      <c r="B76" s="1380"/>
      <c r="C76" s="1295"/>
      <c r="D76" s="191" t="s">
        <v>812</v>
      </c>
      <c r="E76" s="202"/>
      <c r="F76" s="1296"/>
      <c r="G76" s="1296"/>
      <c r="H76" s="222"/>
      <c r="I76" s="1208">
        <f>IF((I74-I75)&lt;0,(I74-I75),0)</f>
        <v>0</v>
      </c>
      <c r="J76" s="1382">
        <f t="shared" ref="J76:W76" si="17">IF((J74-J75)&lt;0,(J74-J75),0)</f>
        <v>0</v>
      </c>
      <c r="K76" s="1382">
        <f t="shared" si="17"/>
        <v>0</v>
      </c>
      <c r="L76" s="1382">
        <f t="shared" si="17"/>
        <v>0</v>
      </c>
      <c r="M76" s="1382">
        <f t="shared" si="17"/>
        <v>0</v>
      </c>
      <c r="N76" s="1382">
        <f t="shared" si="17"/>
        <v>0</v>
      </c>
      <c r="O76" s="1382">
        <f t="shared" si="17"/>
        <v>0</v>
      </c>
      <c r="P76" s="1382">
        <f t="shared" si="17"/>
        <v>0</v>
      </c>
      <c r="Q76" s="1382">
        <f t="shared" si="17"/>
        <v>0</v>
      </c>
      <c r="R76" s="1382">
        <f t="shared" si="17"/>
        <v>0</v>
      </c>
      <c r="S76" s="1382">
        <f t="shared" si="17"/>
        <v>0</v>
      </c>
      <c r="T76" s="1382">
        <f t="shared" si="17"/>
        <v>0</v>
      </c>
      <c r="U76" s="1382">
        <f t="shared" si="17"/>
        <v>0</v>
      </c>
      <c r="V76" s="1382">
        <f t="shared" si="17"/>
        <v>0</v>
      </c>
      <c r="W76" s="1383">
        <f t="shared" si="17"/>
        <v>0</v>
      </c>
      <c r="X76" s="1293"/>
      <c r="Y76" s="891"/>
    </row>
    <row r="77" spans="2:25" ht="15.75" thickBot="1" x14ac:dyDescent="0.3">
      <c r="B77" s="1380"/>
      <c r="C77" s="1292"/>
      <c r="D77" s="202" t="s">
        <v>849</v>
      </c>
      <c r="E77" s="204"/>
      <c r="F77" s="110"/>
      <c r="G77" s="1294"/>
      <c r="H77" s="921" t="str">
        <f>IFERROR(I77/'2A'!$P$42,"")</f>
        <v/>
      </c>
      <c r="I77" s="1209">
        <f>'8C'!N37+'8C'!N52</f>
        <v>0</v>
      </c>
      <c r="J77" s="1210">
        <f t="shared" ref="J77:W77" si="18">I77+(I77*$G75)</f>
        <v>0</v>
      </c>
      <c r="K77" s="1210">
        <f t="shared" si="18"/>
        <v>0</v>
      </c>
      <c r="L77" s="1210">
        <f t="shared" si="18"/>
        <v>0</v>
      </c>
      <c r="M77" s="1210">
        <f t="shared" si="18"/>
        <v>0</v>
      </c>
      <c r="N77" s="1210">
        <f t="shared" si="18"/>
        <v>0</v>
      </c>
      <c r="O77" s="1210">
        <f t="shared" si="18"/>
        <v>0</v>
      </c>
      <c r="P77" s="1210">
        <f t="shared" si="18"/>
        <v>0</v>
      </c>
      <c r="Q77" s="1210">
        <f t="shared" si="18"/>
        <v>0</v>
      </c>
      <c r="R77" s="1210">
        <f t="shared" si="18"/>
        <v>0</v>
      </c>
      <c r="S77" s="1210">
        <f t="shared" si="18"/>
        <v>0</v>
      </c>
      <c r="T77" s="1210">
        <f t="shared" si="18"/>
        <v>0</v>
      </c>
      <c r="U77" s="1210">
        <f t="shared" si="18"/>
        <v>0</v>
      </c>
      <c r="V77" s="1210">
        <f t="shared" si="18"/>
        <v>0</v>
      </c>
      <c r="W77" s="1211">
        <f t="shared" si="18"/>
        <v>0</v>
      </c>
      <c r="X77" s="1293"/>
      <c r="Y77" s="891"/>
    </row>
    <row r="78" spans="2:25" ht="7.5" customHeight="1" x14ac:dyDescent="0.25">
      <c r="B78" s="1380"/>
      <c r="C78" s="1297"/>
      <c r="D78" s="218"/>
      <c r="E78" s="1298"/>
      <c r="F78" s="284"/>
      <c r="G78" s="284"/>
      <c r="H78" s="284"/>
      <c r="I78" s="1299"/>
      <c r="J78" s="1299"/>
      <c r="K78" s="1299"/>
      <c r="L78" s="1299"/>
      <c r="M78" s="1299"/>
      <c r="N78" s="1299"/>
      <c r="O78" s="1299"/>
      <c r="P78" s="1299"/>
      <c r="Q78" s="1299"/>
      <c r="R78" s="1299"/>
      <c r="S78" s="1299"/>
      <c r="T78" s="1299"/>
      <c r="U78" s="1299"/>
      <c r="V78" s="1299"/>
      <c r="W78" s="1300"/>
      <c r="X78" s="1301"/>
      <c r="Y78" s="891"/>
    </row>
    <row r="79" spans="2:25" ht="7.5" customHeight="1" x14ac:dyDescent="0.25">
      <c r="B79" s="1380"/>
      <c r="C79" s="110"/>
      <c r="D79" s="202"/>
      <c r="E79" s="204"/>
      <c r="F79" s="110"/>
      <c r="G79" s="110"/>
      <c r="H79" s="110"/>
      <c r="I79" s="963"/>
      <c r="J79" s="963"/>
      <c r="K79" s="963"/>
      <c r="L79" s="963"/>
      <c r="M79" s="963"/>
      <c r="N79" s="963"/>
      <c r="O79" s="963"/>
      <c r="P79" s="963"/>
      <c r="Q79" s="963"/>
      <c r="R79" s="963"/>
      <c r="S79" s="963"/>
      <c r="T79" s="963"/>
      <c r="U79" s="963"/>
      <c r="V79" s="963"/>
      <c r="W79" s="964"/>
      <c r="X79"/>
      <c r="Y79" s="891"/>
    </row>
    <row r="80" spans="2:25" x14ac:dyDescent="0.25">
      <c r="B80" s="1380"/>
      <c r="C80" s="110"/>
      <c r="D80" s="2187" t="s">
        <v>365</v>
      </c>
      <c r="E80" s="2187"/>
      <c r="F80" s="192"/>
      <c r="G80" s="192"/>
      <c r="H80" s="192"/>
      <c r="I80" s="192"/>
      <c r="J80" s="192"/>
      <c r="K80" s="192"/>
      <c r="L80" s="192"/>
      <c r="M80" s="192"/>
      <c r="N80" s="192"/>
      <c r="O80" s="192"/>
      <c r="P80" s="192"/>
      <c r="Q80" s="192"/>
      <c r="R80" s="192"/>
      <c r="S80" s="192"/>
      <c r="T80" s="192"/>
      <c r="U80" s="192"/>
      <c r="V80" s="192"/>
      <c r="W80" s="192"/>
      <c r="X80"/>
      <c r="Y80" s="891"/>
    </row>
    <row r="81" spans="2:25" ht="7.5" customHeight="1" thickBot="1" x14ac:dyDescent="0.3">
      <c r="B81" s="1380"/>
      <c r="C81" s="110"/>
      <c r="D81" s="1302"/>
      <c r="E81" s="1302"/>
      <c r="F81" s="110"/>
      <c r="G81" s="110"/>
      <c r="H81" s="110"/>
      <c r="I81" s="110"/>
      <c r="J81" s="110"/>
      <c r="K81" s="110"/>
      <c r="L81" s="110"/>
      <c r="M81" s="110"/>
      <c r="N81" s="110"/>
      <c r="O81" s="110"/>
      <c r="P81" s="110"/>
      <c r="Q81" s="110"/>
      <c r="R81" s="110"/>
      <c r="S81" s="110"/>
      <c r="T81" s="110"/>
      <c r="U81" s="110"/>
      <c r="V81" s="110"/>
      <c r="W81" s="110"/>
      <c r="X81"/>
      <c r="Y81" s="891"/>
    </row>
    <row r="82" spans="2:25" ht="15.75" thickBot="1" x14ac:dyDescent="0.3">
      <c r="B82" s="1380"/>
      <c r="C82" s="110"/>
      <c r="D82" s="1302"/>
      <c r="E82" s="2198" t="s">
        <v>851</v>
      </c>
      <c r="F82" s="2198"/>
      <c r="G82" s="2198"/>
      <c r="H82" s="2199"/>
      <c r="I82" s="1392">
        <f>I68-I77</f>
        <v>0</v>
      </c>
      <c r="J82" s="1393">
        <f t="shared" ref="J82:W82" si="19">J68-J77</f>
        <v>0</v>
      </c>
      <c r="K82" s="1393">
        <f t="shared" si="19"/>
        <v>0</v>
      </c>
      <c r="L82" s="1393">
        <f t="shared" si="19"/>
        <v>0</v>
      </c>
      <c r="M82" s="1393">
        <f t="shared" si="19"/>
        <v>0</v>
      </c>
      <c r="N82" s="1393">
        <f t="shared" si="19"/>
        <v>0</v>
      </c>
      <c r="O82" s="1393">
        <f t="shared" si="19"/>
        <v>0</v>
      </c>
      <c r="P82" s="1393">
        <f t="shared" si="19"/>
        <v>0</v>
      </c>
      <c r="Q82" s="1393">
        <f t="shared" si="19"/>
        <v>0</v>
      </c>
      <c r="R82" s="1393">
        <f t="shared" si="19"/>
        <v>0</v>
      </c>
      <c r="S82" s="1393">
        <f t="shared" si="19"/>
        <v>0</v>
      </c>
      <c r="T82" s="1393">
        <f t="shared" si="19"/>
        <v>0</v>
      </c>
      <c r="U82" s="1393">
        <f t="shared" si="19"/>
        <v>0</v>
      </c>
      <c r="V82" s="1393">
        <f t="shared" si="19"/>
        <v>0</v>
      </c>
      <c r="W82" s="1394">
        <f t="shared" si="19"/>
        <v>0</v>
      </c>
      <c r="X82"/>
      <c r="Y82" s="891"/>
    </row>
    <row r="83" spans="2:25" ht="7.5" customHeight="1" thickBot="1" x14ac:dyDescent="0.3">
      <c r="B83" s="1380"/>
      <c r="C83" s="110"/>
      <c r="D83" s="1302"/>
      <c r="E83" s="1302"/>
      <c r="F83" s="110"/>
      <c r="G83" s="110"/>
      <c r="H83" s="110"/>
      <c r="I83" s="110"/>
      <c r="J83" s="110"/>
      <c r="K83" s="110"/>
      <c r="L83" s="110"/>
      <c r="M83" s="110"/>
      <c r="N83" s="110"/>
      <c r="O83" s="110"/>
      <c r="P83" s="110"/>
      <c r="Q83" s="110"/>
      <c r="R83" s="110"/>
      <c r="S83" s="110"/>
      <c r="T83" s="110"/>
      <c r="U83" s="110"/>
      <c r="V83" s="110"/>
      <c r="W83" s="110"/>
      <c r="X83"/>
      <c r="Y83" s="891"/>
    </row>
    <row r="84" spans="2:25" ht="15.75" thickBot="1" x14ac:dyDescent="0.3">
      <c r="B84" s="1380"/>
      <c r="C84" s="110"/>
      <c r="D84" s="111" t="s">
        <v>366</v>
      </c>
      <c r="E84" s="110"/>
      <c r="F84" s="110"/>
      <c r="G84" s="2188" t="s">
        <v>367</v>
      </c>
      <c r="H84" s="2189"/>
      <c r="I84" s="184" t="s">
        <v>320</v>
      </c>
      <c r="J84" s="501" t="s">
        <v>321</v>
      </c>
      <c r="K84" s="501" t="s">
        <v>322</v>
      </c>
      <c r="L84" s="501" t="s">
        <v>323</v>
      </c>
      <c r="M84" s="501" t="s">
        <v>324</v>
      </c>
      <c r="N84" s="501" t="s">
        <v>325</v>
      </c>
      <c r="O84" s="501" t="s">
        <v>326</v>
      </c>
      <c r="P84" s="501" t="s">
        <v>375</v>
      </c>
      <c r="Q84" s="501" t="s">
        <v>376</v>
      </c>
      <c r="R84" s="501" t="s">
        <v>377</v>
      </c>
      <c r="S84" s="501" t="s">
        <v>378</v>
      </c>
      <c r="T84" s="501" t="s">
        <v>379</v>
      </c>
      <c r="U84" s="501" t="s">
        <v>380</v>
      </c>
      <c r="V84" s="501" t="s">
        <v>381</v>
      </c>
      <c r="W84" s="506" t="s">
        <v>382</v>
      </c>
      <c r="X84"/>
      <c r="Y84" s="891"/>
    </row>
    <row r="85" spans="2:25" x14ac:dyDescent="0.25">
      <c r="B85" s="1380"/>
      <c r="C85" s="110"/>
      <c r="D85" s="2190" t="s">
        <v>368</v>
      </c>
      <c r="E85" s="2191"/>
      <c r="F85" s="2192"/>
      <c r="G85" s="2185">
        <v>0</v>
      </c>
      <c r="H85" s="2186"/>
      <c r="I85" s="1193"/>
      <c r="J85" s="1194"/>
      <c r="K85" s="1194"/>
      <c r="L85" s="1194"/>
      <c r="M85" s="1194"/>
      <c r="N85" s="1194"/>
      <c r="O85" s="1194"/>
      <c r="P85" s="1194"/>
      <c r="Q85" s="1194"/>
      <c r="R85" s="1194"/>
      <c r="S85" s="1194"/>
      <c r="T85" s="1194"/>
      <c r="U85" s="1194"/>
      <c r="V85" s="1194"/>
      <c r="W85" s="1195"/>
      <c r="X85"/>
      <c r="Y85" s="891"/>
    </row>
    <row r="86" spans="2:25" x14ac:dyDescent="0.25">
      <c r="B86" s="1380"/>
      <c r="C86" s="110"/>
      <c r="D86" s="2193" t="s">
        <v>369</v>
      </c>
      <c r="E86" s="2194"/>
      <c r="F86" s="2195"/>
      <c r="G86" s="2196">
        <v>0</v>
      </c>
      <c r="H86" s="2197"/>
      <c r="I86" s="1196"/>
      <c r="J86" s="1197"/>
      <c r="K86" s="1197"/>
      <c r="L86" s="1197"/>
      <c r="M86" s="1197"/>
      <c r="N86" s="1197"/>
      <c r="O86" s="1197"/>
      <c r="P86" s="1197"/>
      <c r="Q86" s="1197"/>
      <c r="R86" s="1197"/>
      <c r="S86" s="1197"/>
      <c r="T86" s="1197"/>
      <c r="U86" s="1197"/>
      <c r="V86" s="1197"/>
      <c r="W86" s="1198"/>
      <c r="X86"/>
      <c r="Y86" s="891"/>
    </row>
    <row r="87" spans="2:25" ht="16.5" customHeight="1" thickBot="1" x14ac:dyDescent="0.3">
      <c r="B87" s="1380"/>
      <c r="C87" s="110"/>
      <c r="D87" s="2216" t="s">
        <v>644</v>
      </c>
      <c r="E87" s="2217"/>
      <c r="F87" s="2218"/>
      <c r="G87" s="2219">
        <v>0</v>
      </c>
      <c r="H87" s="2220"/>
      <c r="I87" s="1199"/>
      <c r="J87" s="1200"/>
      <c r="K87" s="1200"/>
      <c r="L87" s="1200"/>
      <c r="M87" s="1200"/>
      <c r="N87" s="1200"/>
      <c r="O87" s="1200"/>
      <c r="P87" s="1200"/>
      <c r="Q87" s="1200"/>
      <c r="R87" s="1200"/>
      <c r="S87" s="1200"/>
      <c r="T87" s="1200"/>
      <c r="U87" s="1200"/>
      <c r="V87" s="1200"/>
      <c r="W87" s="1201"/>
      <c r="X87"/>
      <c r="Y87" s="891"/>
    </row>
    <row r="88" spans="2:25" ht="15.75" thickTop="1" x14ac:dyDescent="0.25">
      <c r="B88" s="1380"/>
      <c r="C88" s="110"/>
      <c r="D88" s="428"/>
      <c r="E88" s="428"/>
      <c r="F88" s="428"/>
      <c r="G88" s="429"/>
      <c r="H88" s="430" t="s">
        <v>370</v>
      </c>
      <c r="I88" s="1240">
        <f>SUM(I85:I87)</f>
        <v>0</v>
      </c>
      <c r="J88" s="1241">
        <f t="shared" ref="J88:O88" si="20">SUM(J85:J87)</f>
        <v>0</v>
      </c>
      <c r="K88" s="1241">
        <f t="shared" si="20"/>
        <v>0</v>
      </c>
      <c r="L88" s="1241">
        <f t="shared" si="20"/>
        <v>0</v>
      </c>
      <c r="M88" s="1241">
        <f t="shared" si="20"/>
        <v>0</v>
      </c>
      <c r="N88" s="1241">
        <f t="shared" si="20"/>
        <v>0</v>
      </c>
      <c r="O88" s="1241">
        <f t="shared" si="20"/>
        <v>0</v>
      </c>
      <c r="P88" s="1241">
        <f>SUM(P85:P87)</f>
        <v>0</v>
      </c>
      <c r="Q88" s="1241">
        <f t="shared" ref="Q88:W88" si="21">SUM(Q85:Q87)</f>
        <v>0</v>
      </c>
      <c r="R88" s="1241">
        <f t="shared" si="21"/>
        <v>0</v>
      </c>
      <c r="S88" s="1241">
        <f t="shared" si="21"/>
        <v>0</v>
      </c>
      <c r="T88" s="1241">
        <f t="shared" si="21"/>
        <v>0</v>
      </c>
      <c r="U88" s="1241">
        <f t="shared" si="21"/>
        <v>0</v>
      </c>
      <c r="V88" s="1241">
        <f t="shared" si="21"/>
        <v>0</v>
      </c>
      <c r="W88" s="1242">
        <f t="shared" si="21"/>
        <v>0</v>
      </c>
      <c r="X88"/>
      <c r="Y88" s="891"/>
    </row>
    <row r="89" spans="2:25" x14ac:dyDescent="0.25">
      <c r="B89" s="1380"/>
      <c r="C89" s="110"/>
      <c r="D89" s="428"/>
      <c r="E89" s="428"/>
      <c r="F89" s="146"/>
      <c r="G89" s="1169"/>
      <c r="H89" s="1169" t="s">
        <v>850</v>
      </c>
      <c r="I89" s="758" t="str">
        <f>IFERROR(I82/I88,"0 ")</f>
        <v xml:space="preserve">0 </v>
      </c>
      <c r="J89" s="759" t="str">
        <f>IFERROR(J82/J88,"0 ")</f>
        <v xml:space="preserve">0 </v>
      </c>
      <c r="K89" s="759" t="str">
        <f t="shared" ref="K89:W89" si="22">IFERROR(K82/K88,"0 ")</f>
        <v xml:space="preserve">0 </v>
      </c>
      <c r="L89" s="759" t="str">
        <f t="shared" si="22"/>
        <v xml:space="preserve">0 </v>
      </c>
      <c r="M89" s="759" t="str">
        <f t="shared" si="22"/>
        <v xml:space="preserve">0 </v>
      </c>
      <c r="N89" s="759" t="str">
        <f t="shared" si="22"/>
        <v xml:space="preserve">0 </v>
      </c>
      <c r="O89" s="759" t="str">
        <f t="shared" si="22"/>
        <v xml:space="preserve">0 </v>
      </c>
      <c r="P89" s="759" t="str">
        <f t="shared" si="22"/>
        <v xml:space="preserve">0 </v>
      </c>
      <c r="Q89" s="759" t="str">
        <f>IFERROR(Q82/Q88,"0 ")</f>
        <v xml:space="preserve">0 </v>
      </c>
      <c r="R89" s="759" t="str">
        <f t="shared" si="22"/>
        <v xml:space="preserve">0 </v>
      </c>
      <c r="S89" s="759" t="str">
        <f t="shared" si="22"/>
        <v xml:space="preserve">0 </v>
      </c>
      <c r="T89" s="759" t="str">
        <f t="shared" si="22"/>
        <v xml:space="preserve">0 </v>
      </c>
      <c r="U89" s="759" t="str">
        <f t="shared" si="22"/>
        <v xml:space="preserve">0 </v>
      </c>
      <c r="V89" s="759" t="str">
        <f t="shared" si="22"/>
        <v xml:space="preserve">0 </v>
      </c>
      <c r="W89" s="760" t="str">
        <f t="shared" si="22"/>
        <v xml:space="preserve">0 </v>
      </c>
      <c r="X89"/>
      <c r="Y89" s="891"/>
    </row>
    <row r="90" spans="2:25" ht="15.75" thickBot="1" x14ac:dyDescent="0.3">
      <c r="B90" s="1380"/>
      <c r="C90" s="110"/>
      <c r="D90" s="428"/>
      <c r="E90" s="428"/>
      <c r="F90" s="2221" t="s">
        <v>583</v>
      </c>
      <c r="G90" s="2221"/>
      <c r="H90" s="2222"/>
      <c r="I90" s="1190">
        <f>(I82-I88)</f>
        <v>0</v>
      </c>
      <c r="J90" s="1191">
        <f t="shared" ref="J90:V90" si="23">(J82-J88)</f>
        <v>0</v>
      </c>
      <c r="K90" s="1191">
        <f t="shared" si="23"/>
        <v>0</v>
      </c>
      <c r="L90" s="1191">
        <f t="shared" si="23"/>
        <v>0</v>
      </c>
      <c r="M90" s="1191">
        <f t="shared" si="23"/>
        <v>0</v>
      </c>
      <c r="N90" s="1191">
        <f t="shared" si="23"/>
        <v>0</v>
      </c>
      <c r="O90" s="1191">
        <f t="shared" si="23"/>
        <v>0</v>
      </c>
      <c r="P90" s="1191">
        <f t="shared" si="23"/>
        <v>0</v>
      </c>
      <c r="Q90" s="1191">
        <f t="shared" si="23"/>
        <v>0</v>
      </c>
      <c r="R90" s="1191">
        <f t="shared" si="23"/>
        <v>0</v>
      </c>
      <c r="S90" s="1191">
        <f t="shared" si="23"/>
        <v>0</v>
      </c>
      <c r="T90" s="1191">
        <f t="shared" si="23"/>
        <v>0</v>
      </c>
      <c r="U90" s="1191">
        <f t="shared" si="23"/>
        <v>0</v>
      </c>
      <c r="V90" s="1191">
        <f t="shared" si="23"/>
        <v>0</v>
      </c>
      <c r="W90" s="1192">
        <f>(W82-W88)</f>
        <v>0</v>
      </c>
      <c r="X90"/>
      <c r="Y90" s="891"/>
    </row>
    <row r="91" spans="2:25" ht="7.5" customHeight="1" thickBot="1" x14ac:dyDescent="0.3">
      <c r="B91" s="1380"/>
      <c r="C91" s="110"/>
      <c r="D91" s="428"/>
      <c r="E91" s="428"/>
      <c r="F91" s="428"/>
      <c r="G91" s="429"/>
      <c r="H91" s="429"/>
      <c r="I91" s="431"/>
      <c r="J91" s="431"/>
      <c r="K91" s="431"/>
      <c r="L91" s="431"/>
      <c r="M91" s="431"/>
      <c r="N91" s="431"/>
      <c r="O91" s="431"/>
      <c r="P91" s="110"/>
      <c r="Q91" s="110"/>
      <c r="R91" s="110"/>
      <c r="S91" s="110"/>
      <c r="T91" s="110"/>
      <c r="U91" s="110"/>
      <c r="V91" s="110"/>
      <c r="W91" s="110"/>
      <c r="X91"/>
      <c r="Y91" s="891"/>
    </row>
    <row r="92" spans="2:25" ht="15.75" thickBot="1" x14ac:dyDescent="0.3">
      <c r="B92" s="1380"/>
      <c r="C92" s="110"/>
      <c r="D92" s="111" t="s">
        <v>371</v>
      </c>
      <c r="E92" s="110"/>
      <c r="F92" s="110"/>
      <c r="G92" s="2188" t="s">
        <v>367</v>
      </c>
      <c r="H92" s="2189"/>
      <c r="I92" s="184" t="s">
        <v>320</v>
      </c>
      <c r="J92" s="501" t="s">
        <v>321</v>
      </c>
      <c r="K92" s="501" t="s">
        <v>322</v>
      </c>
      <c r="L92" s="501" t="s">
        <v>323</v>
      </c>
      <c r="M92" s="501" t="s">
        <v>324</v>
      </c>
      <c r="N92" s="501" t="s">
        <v>325</v>
      </c>
      <c r="O92" s="501" t="s">
        <v>326</v>
      </c>
      <c r="P92" s="501" t="s">
        <v>375</v>
      </c>
      <c r="Q92" s="501" t="s">
        <v>376</v>
      </c>
      <c r="R92" s="501" t="s">
        <v>377</v>
      </c>
      <c r="S92" s="501" t="s">
        <v>378</v>
      </c>
      <c r="T92" s="501" t="s">
        <v>379</v>
      </c>
      <c r="U92" s="501" t="s">
        <v>380</v>
      </c>
      <c r="V92" s="501" t="s">
        <v>381</v>
      </c>
      <c r="W92" s="506" t="s">
        <v>382</v>
      </c>
      <c r="X92"/>
      <c r="Y92" s="891"/>
    </row>
    <row r="93" spans="2:25" x14ac:dyDescent="0.25">
      <c r="B93" s="1380"/>
      <c r="C93" s="110"/>
      <c r="D93" s="2190" t="s">
        <v>372</v>
      </c>
      <c r="E93" s="2191"/>
      <c r="F93" s="2192"/>
      <c r="G93" s="2185">
        <v>0</v>
      </c>
      <c r="H93" s="2186"/>
      <c r="I93" s="1193"/>
      <c r="J93" s="1194"/>
      <c r="K93" s="1194"/>
      <c r="L93" s="1194"/>
      <c r="M93" s="1194"/>
      <c r="N93" s="1194"/>
      <c r="O93" s="1194"/>
      <c r="P93" s="1194"/>
      <c r="Q93" s="1194"/>
      <c r="R93" s="1194"/>
      <c r="S93" s="1194"/>
      <c r="T93" s="1194"/>
      <c r="U93" s="1194"/>
      <c r="V93" s="1194"/>
      <c r="W93" s="1243"/>
      <c r="X93"/>
      <c r="Y93" s="891"/>
    </row>
    <row r="94" spans="2:25" x14ac:dyDescent="0.25">
      <c r="B94" s="1380"/>
      <c r="C94" s="110"/>
      <c r="D94" s="2213" t="s">
        <v>373</v>
      </c>
      <c r="E94" s="2214"/>
      <c r="F94" s="2215"/>
      <c r="G94" s="2196">
        <v>0</v>
      </c>
      <c r="H94" s="2197"/>
      <c r="I94" s="1196"/>
      <c r="J94" s="1197"/>
      <c r="K94" s="1197"/>
      <c r="L94" s="1197"/>
      <c r="M94" s="1197"/>
      <c r="N94" s="1197"/>
      <c r="O94" s="1197"/>
      <c r="P94" s="1197"/>
      <c r="Q94" s="1197"/>
      <c r="R94" s="1197"/>
      <c r="S94" s="1197"/>
      <c r="T94" s="1197"/>
      <c r="U94" s="1197"/>
      <c r="V94" s="1197"/>
      <c r="W94" s="1244"/>
      <c r="X94"/>
      <c r="Y94" s="891"/>
    </row>
    <row r="95" spans="2:25" x14ac:dyDescent="0.25">
      <c r="B95" s="1380"/>
      <c r="C95" s="110"/>
      <c r="D95" s="2213" t="s">
        <v>374</v>
      </c>
      <c r="E95" s="2214"/>
      <c r="F95" s="2215"/>
      <c r="G95" s="2196">
        <v>0</v>
      </c>
      <c r="H95" s="2197"/>
      <c r="I95" s="1196"/>
      <c r="J95" s="1197"/>
      <c r="K95" s="1197"/>
      <c r="L95" s="1197"/>
      <c r="M95" s="1197"/>
      <c r="N95" s="1197"/>
      <c r="O95" s="1197"/>
      <c r="P95" s="1197"/>
      <c r="Q95" s="1197"/>
      <c r="R95" s="1197"/>
      <c r="S95" s="1197"/>
      <c r="T95" s="1197"/>
      <c r="U95" s="1197"/>
      <c r="V95" s="1197"/>
      <c r="W95" s="1244"/>
      <c r="X95"/>
      <c r="Y95" s="891"/>
    </row>
    <row r="96" spans="2:25" ht="15.75" thickBot="1" x14ac:dyDescent="0.3">
      <c r="B96" s="1380"/>
      <c r="C96" s="110"/>
      <c r="D96" s="2216" t="s">
        <v>645</v>
      </c>
      <c r="E96" s="2217"/>
      <c r="F96" s="2218"/>
      <c r="G96" s="2219">
        <v>0</v>
      </c>
      <c r="H96" s="2220"/>
      <c r="I96" s="1245"/>
      <c r="J96" s="1246"/>
      <c r="K96" s="1246"/>
      <c r="L96" s="1246"/>
      <c r="M96" s="1246"/>
      <c r="N96" s="1246"/>
      <c r="O96" s="1246"/>
      <c r="P96" s="1246"/>
      <c r="Q96" s="1246"/>
      <c r="R96" s="1246"/>
      <c r="S96" s="1246"/>
      <c r="T96" s="1246"/>
      <c r="U96" s="1246"/>
      <c r="V96" s="1246"/>
      <c r="W96" s="1247"/>
      <c r="X96"/>
      <c r="Y96" s="891"/>
    </row>
    <row r="97" spans="2:25" ht="16.5" thickTop="1" thickBot="1" x14ac:dyDescent="0.3">
      <c r="B97" s="1380"/>
      <c r="C97" s="110"/>
      <c r="D97" s="110"/>
      <c r="E97" s="110"/>
      <c r="F97" s="762"/>
      <c r="G97" s="762"/>
      <c r="H97" s="761" t="s">
        <v>580</v>
      </c>
      <c r="I97" s="1248">
        <f>SUM(I93:I96)</f>
        <v>0</v>
      </c>
      <c r="J97" s="1249">
        <f t="shared" ref="J97:O97" si="24">SUM(J93:J96)</f>
        <v>0</v>
      </c>
      <c r="K97" s="1249">
        <f t="shared" si="24"/>
        <v>0</v>
      </c>
      <c r="L97" s="1249">
        <f t="shared" si="24"/>
        <v>0</v>
      </c>
      <c r="M97" s="1249">
        <f t="shared" si="24"/>
        <v>0</v>
      </c>
      <c r="N97" s="1249">
        <f t="shared" si="24"/>
        <v>0</v>
      </c>
      <c r="O97" s="1249">
        <f t="shared" si="24"/>
        <v>0</v>
      </c>
      <c r="P97" s="1249">
        <f>SUM(P93:P96)</f>
        <v>0</v>
      </c>
      <c r="Q97" s="1249">
        <f t="shared" ref="Q97:W97" si="25">SUM(Q93:Q96)</f>
        <v>0</v>
      </c>
      <c r="R97" s="1249">
        <f t="shared" si="25"/>
        <v>0</v>
      </c>
      <c r="S97" s="1249">
        <f t="shared" si="25"/>
        <v>0</v>
      </c>
      <c r="T97" s="1249">
        <f t="shared" si="25"/>
        <v>0</v>
      </c>
      <c r="U97" s="1249">
        <f t="shared" si="25"/>
        <v>0</v>
      </c>
      <c r="V97" s="1249">
        <f t="shared" si="25"/>
        <v>0</v>
      </c>
      <c r="W97" s="1250">
        <f t="shared" si="25"/>
        <v>0</v>
      </c>
      <c r="X97"/>
      <c r="Y97" s="891"/>
    </row>
    <row r="98" spans="2:25" ht="7.5" customHeight="1" thickBot="1" x14ac:dyDescent="0.3">
      <c r="B98" s="1380"/>
      <c r="C98" s="110"/>
      <c r="D98" s="110"/>
      <c r="E98" s="110"/>
      <c r="F98" s="763"/>
      <c r="G98" s="763"/>
      <c r="H98" s="734"/>
      <c r="I98" s="110"/>
      <c r="J98" s="110"/>
      <c r="K98" s="110"/>
      <c r="L98" s="110"/>
      <c r="M98" s="110"/>
      <c r="N98" s="110"/>
      <c r="O98" s="110"/>
      <c r="P98" s="110"/>
      <c r="Q98" s="110"/>
      <c r="R98" s="110"/>
      <c r="S98" s="110"/>
      <c r="T98" s="110"/>
      <c r="U98" s="110"/>
      <c r="V98" s="110"/>
      <c r="W98" s="110"/>
      <c r="X98"/>
      <c r="Y98" s="891"/>
    </row>
    <row r="99" spans="2:25" x14ac:dyDescent="0.25">
      <c r="B99" s="1380"/>
      <c r="C99" s="110"/>
      <c r="D99" s="110"/>
      <c r="E99" s="110"/>
      <c r="F99" s="763"/>
      <c r="G99" s="763"/>
      <c r="H99" s="734" t="s">
        <v>816</v>
      </c>
      <c r="I99" s="1251">
        <f>I88+I97</f>
        <v>0</v>
      </c>
      <c r="J99" s="1252">
        <f t="shared" ref="J99:W99" si="26">J88+J97</f>
        <v>0</v>
      </c>
      <c r="K99" s="1252">
        <f t="shared" si="26"/>
        <v>0</v>
      </c>
      <c r="L99" s="1252">
        <f t="shared" si="26"/>
        <v>0</v>
      </c>
      <c r="M99" s="1252">
        <f t="shared" si="26"/>
        <v>0</v>
      </c>
      <c r="N99" s="1252">
        <f t="shared" si="26"/>
        <v>0</v>
      </c>
      <c r="O99" s="1252">
        <f t="shared" si="26"/>
        <v>0</v>
      </c>
      <c r="P99" s="1252">
        <f t="shared" si="26"/>
        <v>0</v>
      </c>
      <c r="Q99" s="1252">
        <f t="shared" si="26"/>
        <v>0</v>
      </c>
      <c r="R99" s="1252">
        <f t="shared" si="26"/>
        <v>0</v>
      </c>
      <c r="S99" s="1252">
        <f t="shared" si="26"/>
        <v>0</v>
      </c>
      <c r="T99" s="1252">
        <f t="shared" si="26"/>
        <v>0</v>
      </c>
      <c r="U99" s="1252">
        <f t="shared" si="26"/>
        <v>0</v>
      </c>
      <c r="V99" s="1252">
        <f t="shared" si="26"/>
        <v>0</v>
      </c>
      <c r="W99" s="1253">
        <f t="shared" si="26"/>
        <v>0</v>
      </c>
      <c r="X99"/>
      <c r="Y99" s="891"/>
    </row>
    <row r="100" spans="2:25" x14ac:dyDescent="0.25">
      <c r="B100" s="1380"/>
      <c r="C100" s="110"/>
      <c r="D100" s="110"/>
      <c r="E100" s="110"/>
      <c r="F100" s="210"/>
      <c r="G100" s="210"/>
      <c r="H100" s="1170" t="s">
        <v>581</v>
      </c>
      <c r="I100" s="758" t="str">
        <f>IFERROR(I82/I99,"0 ")</f>
        <v xml:space="preserve">0 </v>
      </c>
      <c r="J100" s="759" t="str">
        <f t="shared" ref="J100:W100" si="27">IFERROR(J82/J99,"0 ")</f>
        <v xml:space="preserve">0 </v>
      </c>
      <c r="K100" s="759" t="str">
        <f t="shared" si="27"/>
        <v xml:space="preserve">0 </v>
      </c>
      <c r="L100" s="759" t="str">
        <f t="shared" si="27"/>
        <v xml:space="preserve">0 </v>
      </c>
      <c r="M100" s="759" t="str">
        <f t="shared" si="27"/>
        <v xml:space="preserve">0 </v>
      </c>
      <c r="N100" s="759" t="str">
        <f t="shared" si="27"/>
        <v xml:space="preserve">0 </v>
      </c>
      <c r="O100" s="759" t="str">
        <f t="shared" si="27"/>
        <v xml:space="preserve">0 </v>
      </c>
      <c r="P100" s="759" t="str">
        <f t="shared" si="27"/>
        <v xml:space="preserve">0 </v>
      </c>
      <c r="Q100" s="759" t="str">
        <f t="shared" si="27"/>
        <v xml:space="preserve">0 </v>
      </c>
      <c r="R100" s="759" t="str">
        <f t="shared" si="27"/>
        <v xml:space="preserve">0 </v>
      </c>
      <c r="S100" s="759" t="str">
        <f t="shared" si="27"/>
        <v xml:space="preserve">0 </v>
      </c>
      <c r="T100" s="759" t="str">
        <f t="shared" si="27"/>
        <v xml:space="preserve">0 </v>
      </c>
      <c r="U100" s="759" t="str">
        <f t="shared" si="27"/>
        <v xml:space="preserve">0 </v>
      </c>
      <c r="V100" s="759" t="str">
        <f t="shared" si="27"/>
        <v xml:space="preserve">0 </v>
      </c>
      <c r="W100" s="760" t="str">
        <f t="shared" si="27"/>
        <v xml:space="preserve">0 </v>
      </c>
      <c r="X100"/>
      <c r="Y100" s="891"/>
    </row>
    <row r="101" spans="2:25" ht="15.75" thickBot="1" x14ac:dyDescent="0.3">
      <c r="B101" s="1380"/>
      <c r="C101" s="110"/>
      <c r="D101" s="110"/>
      <c r="E101" s="110"/>
      <c r="F101" s="210"/>
      <c r="G101" s="225"/>
      <c r="H101" s="1170" t="s">
        <v>582</v>
      </c>
      <c r="I101" s="1254">
        <f>I82-I99</f>
        <v>0</v>
      </c>
      <c r="J101" s="1255">
        <f t="shared" ref="J101:W101" si="28">J82-J99</f>
        <v>0</v>
      </c>
      <c r="K101" s="1255">
        <f t="shared" si="28"/>
        <v>0</v>
      </c>
      <c r="L101" s="1255">
        <f t="shared" si="28"/>
        <v>0</v>
      </c>
      <c r="M101" s="1255">
        <f t="shared" si="28"/>
        <v>0</v>
      </c>
      <c r="N101" s="1255">
        <f t="shared" si="28"/>
        <v>0</v>
      </c>
      <c r="O101" s="1255">
        <f t="shared" si="28"/>
        <v>0</v>
      </c>
      <c r="P101" s="1255">
        <f t="shared" si="28"/>
        <v>0</v>
      </c>
      <c r="Q101" s="1255">
        <f t="shared" si="28"/>
        <v>0</v>
      </c>
      <c r="R101" s="1255">
        <f t="shared" si="28"/>
        <v>0</v>
      </c>
      <c r="S101" s="1255">
        <f t="shared" si="28"/>
        <v>0</v>
      </c>
      <c r="T101" s="1255">
        <f t="shared" si="28"/>
        <v>0</v>
      </c>
      <c r="U101" s="1255">
        <f t="shared" si="28"/>
        <v>0</v>
      </c>
      <c r="V101" s="1255">
        <f t="shared" si="28"/>
        <v>0</v>
      </c>
      <c r="W101" s="1256">
        <f t="shared" si="28"/>
        <v>0</v>
      </c>
      <c r="X101"/>
      <c r="Y101" s="891"/>
    </row>
    <row r="102" spans="2:25" x14ac:dyDescent="0.25">
      <c r="B102" s="1380"/>
      <c r="C102" s="110"/>
      <c r="D102" s="110"/>
      <c r="E102" s="110"/>
      <c r="F102" s="210"/>
      <c r="G102" s="225"/>
      <c r="H102" s="1169"/>
      <c r="I102" s="1438"/>
      <c r="J102" s="1438"/>
      <c r="K102" s="1438"/>
      <c r="L102" s="1438"/>
      <c r="M102" s="1438"/>
      <c r="N102" s="1438"/>
      <c r="O102" s="1438"/>
      <c r="P102" s="1438"/>
      <c r="Q102" s="1438"/>
      <c r="R102" s="1438"/>
      <c r="S102" s="1438"/>
      <c r="T102" s="1438"/>
      <c r="U102" s="1438"/>
      <c r="V102" s="1438"/>
      <c r="W102" s="1438"/>
      <c r="X102"/>
      <c r="Y102" s="891"/>
    </row>
    <row r="103" spans="2:25" x14ac:dyDescent="0.25">
      <c r="B103" s="1380"/>
      <c r="C103"/>
      <c r="D103"/>
      <c r="E103"/>
      <c r="F103"/>
      <c r="G103"/>
      <c r="H103"/>
      <c r="I103" s="2176" t="str" cm="1">
        <f t="array" ref="I103">IF((IFERROR((INDEX(I101:W101,MATCH(TRUE,INDEX(I101:W101&lt;0,0),0))),"OK"))="OK","",Messages!B100)</f>
        <v/>
      </c>
      <c r="J103" s="2176"/>
      <c r="K103" s="2176"/>
      <c r="L103" s="2176"/>
      <c r="M103" s="2176"/>
      <c r="N103" s="2176"/>
      <c r="O103" s="2176"/>
      <c r="P103" s="2176"/>
      <c r="Q103" s="2176"/>
      <c r="R103" s="2176"/>
      <c r="S103"/>
      <c r="T103"/>
      <c r="U103"/>
      <c r="V103"/>
      <c r="W103"/>
      <c r="X103"/>
      <c r="Y103" s="891"/>
    </row>
    <row r="104" spans="2:25" ht="15.75" thickBot="1" x14ac:dyDescent="0.3">
      <c r="B104" s="1380"/>
      <c r="C104"/>
      <c r="D104" t="s">
        <v>487</v>
      </c>
      <c r="E104"/>
      <c r="F104"/>
      <c r="G104"/>
      <c r="H104"/>
      <c r="I104"/>
      <c r="J104"/>
      <c r="K104"/>
      <c r="L104"/>
      <c r="M104"/>
      <c r="N104"/>
      <c r="O104"/>
      <c r="P104"/>
      <c r="Q104"/>
      <c r="R104"/>
      <c r="S104"/>
      <c r="T104"/>
      <c r="U104"/>
      <c r="V104"/>
      <c r="W104"/>
      <c r="X104"/>
      <c r="Y104" s="891"/>
    </row>
    <row r="105" spans="2:25" x14ac:dyDescent="0.25">
      <c r="B105" s="1380"/>
      <c r="C105"/>
      <c r="D105" s="2203"/>
      <c r="E105" s="2204"/>
      <c r="F105" s="2204"/>
      <c r="G105" s="2204"/>
      <c r="H105" s="2204"/>
      <c r="I105" s="2204"/>
      <c r="J105" s="2204"/>
      <c r="K105" s="2204"/>
      <c r="L105" s="2204"/>
      <c r="M105" s="2204"/>
      <c r="N105" s="2204"/>
      <c r="O105" s="2204"/>
      <c r="P105" s="2204"/>
      <c r="Q105" s="2204"/>
      <c r="R105" s="2204"/>
      <c r="S105" s="2204"/>
      <c r="T105" s="2204"/>
      <c r="U105" s="2204"/>
      <c r="V105" s="2204"/>
      <c r="W105" s="2205"/>
      <c r="X105"/>
      <c r="Y105" s="891"/>
    </row>
    <row r="106" spans="2:25" x14ac:dyDescent="0.25">
      <c r="B106" s="1380"/>
      <c r="C106"/>
      <c r="D106" s="2206"/>
      <c r="E106" s="2207"/>
      <c r="F106" s="2207"/>
      <c r="G106" s="2207"/>
      <c r="H106" s="2207"/>
      <c r="I106" s="2207"/>
      <c r="J106" s="2207"/>
      <c r="K106" s="2207"/>
      <c r="L106" s="2207"/>
      <c r="M106" s="2207"/>
      <c r="N106" s="2207"/>
      <c r="O106" s="2207"/>
      <c r="P106" s="2207"/>
      <c r="Q106" s="2207"/>
      <c r="R106" s="2207"/>
      <c r="S106" s="2207"/>
      <c r="T106" s="2207"/>
      <c r="U106" s="2207"/>
      <c r="V106" s="2207"/>
      <c r="W106" s="2208"/>
      <c r="X106"/>
      <c r="Y106" s="891"/>
    </row>
    <row r="107" spans="2:25" ht="15.75" thickBot="1" x14ac:dyDescent="0.3">
      <c r="B107" s="1380"/>
      <c r="C107"/>
      <c r="D107" s="2209"/>
      <c r="E107" s="2210"/>
      <c r="F107" s="2210"/>
      <c r="G107" s="2210"/>
      <c r="H107" s="2210"/>
      <c r="I107" s="2210"/>
      <c r="J107" s="2210"/>
      <c r="K107" s="2210"/>
      <c r="L107" s="2210"/>
      <c r="M107" s="2210"/>
      <c r="N107" s="2210"/>
      <c r="O107" s="2210"/>
      <c r="P107" s="2210"/>
      <c r="Q107" s="2210"/>
      <c r="R107" s="2210"/>
      <c r="S107" s="2210"/>
      <c r="T107" s="2210"/>
      <c r="U107" s="2210"/>
      <c r="V107" s="2210"/>
      <c r="W107" s="2211"/>
      <c r="X107"/>
      <c r="Y107" s="891"/>
    </row>
    <row r="108" spans="2:25" ht="15.75" thickBot="1" x14ac:dyDescent="0.3">
      <c r="B108" s="1384"/>
      <c r="C108" s="1132"/>
      <c r="D108" s="898"/>
      <c r="E108" s="898"/>
      <c r="F108" s="898"/>
      <c r="G108" s="898"/>
      <c r="H108" s="898"/>
      <c r="I108" s="898"/>
      <c r="J108" s="898"/>
      <c r="K108" s="898"/>
      <c r="L108" s="898"/>
      <c r="M108" s="898"/>
      <c r="N108" s="898"/>
      <c r="O108" s="898"/>
      <c r="P108" s="898"/>
      <c r="Q108" s="898"/>
      <c r="R108" s="898"/>
      <c r="S108" s="898"/>
      <c r="T108" s="898"/>
      <c r="U108" s="898"/>
      <c r="V108" s="898"/>
      <c r="W108" s="898"/>
      <c r="X108" s="1132"/>
      <c r="Y108" s="1136"/>
    </row>
    <row r="109" spans="2:25" ht="7.5" customHeight="1" x14ac:dyDescent="0.25"/>
    <row r="113" spans="11:11" ht="7.5" customHeight="1" x14ac:dyDescent="0.25"/>
    <row r="115" spans="11:11" ht="7.5" customHeight="1" x14ac:dyDescent="0.25"/>
    <row r="116" spans="11:11" x14ac:dyDescent="0.25">
      <c r="K116" s="1678"/>
    </row>
    <row r="118" spans="11:11" ht="7.5" customHeight="1" x14ac:dyDescent="0.25"/>
    <row r="136" ht="7.5" customHeight="1" x14ac:dyDescent="0.25"/>
    <row r="139" ht="9" customHeight="1" x14ac:dyDescent="0.25"/>
  </sheetData>
  <sheetProtection algorithmName="SHA-512" hashValue="uDLJzVo0DHQGJ0C0DG81Y1yW911s4Zdl5PPyvHv7s/0sSVetYFHtXz1O/8JpgON3ZktZ9jrAwGpA+uNaIEq5VA==" saltValue="hogKu7660rN3fGjBLxsLig==" spinCount="100000" sheet="1" formatCells="0" formatColumns="0" formatRows="0"/>
  <mergeCells count="32">
    <mergeCell ref="D56:E56"/>
    <mergeCell ref="D57:E57"/>
    <mergeCell ref="D58:E58"/>
    <mergeCell ref="D105:W107"/>
    <mergeCell ref="D72:E72"/>
    <mergeCell ref="D94:F94"/>
    <mergeCell ref="G94:H94"/>
    <mergeCell ref="D95:F95"/>
    <mergeCell ref="G95:H95"/>
    <mergeCell ref="D96:F96"/>
    <mergeCell ref="G96:H96"/>
    <mergeCell ref="D87:F87"/>
    <mergeCell ref="G87:H87"/>
    <mergeCell ref="F90:H90"/>
    <mergeCell ref="G92:H92"/>
    <mergeCell ref="D93:F93"/>
    <mergeCell ref="I103:R103"/>
    <mergeCell ref="AB9:AF11"/>
    <mergeCell ref="D53:W53"/>
    <mergeCell ref="D16:G16"/>
    <mergeCell ref="D3:W3"/>
    <mergeCell ref="D11:G11"/>
    <mergeCell ref="D12:G12"/>
    <mergeCell ref="D15:G15"/>
    <mergeCell ref="G93:H93"/>
    <mergeCell ref="D80:E80"/>
    <mergeCell ref="G84:H84"/>
    <mergeCell ref="D85:F85"/>
    <mergeCell ref="G85:H85"/>
    <mergeCell ref="D86:F86"/>
    <mergeCell ref="G86:H86"/>
    <mergeCell ref="E82:H82"/>
  </mergeCells>
  <conditionalFormatting sqref="G28:G48">
    <cfRule type="cellIs" dxfId="9" priority="10" operator="notEqual">
      <formula>0.03</formula>
    </cfRule>
  </conditionalFormatting>
  <conditionalFormatting sqref="G57:G58">
    <cfRule type="cellIs" dxfId="8" priority="6" operator="notEqual">
      <formula>0.03</formula>
    </cfRule>
  </conditionalFormatting>
  <conditionalFormatting sqref="G61:G62">
    <cfRule type="cellIs" dxfId="7" priority="13" operator="notEqual">
      <formula>0.03</formula>
    </cfRule>
  </conditionalFormatting>
  <conditionalFormatting sqref="I76">
    <cfRule type="cellIs" dxfId="6" priority="8" operator="equal">
      <formula>"none"</formula>
    </cfRule>
  </conditionalFormatting>
  <conditionalFormatting sqref="I103:R103">
    <cfRule type="containsText" dxfId="5" priority="1" operator="containsText" text="W">
      <formula>NOT(ISERROR(SEARCH("W",I103)))</formula>
    </cfRule>
  </conditionalFormatting>
  <conditionalFormatting sqref="I23:W23 I68:W68 I90:W90 I101:W102">
    <cfRule type="cellIs" dxfId="4" priority="14" operator="lessThan">
      <formula>0</formula>
    </cfRule>
  </conditionalFormatting>
  <conditionalFormatting sqref="AB9">
    <cfRule type="containsText" dxfId="3" priority="5" operator="containsText" text="Warning">
      <formula>NOT(ISERROR(SEARCH("Warning",AB9)))</formula>
    </cfRule>
  </conditionalFormatting>
  <dataValidations count="5">
    <dataValidation allowBlank="1" showInputMessage="1" showErrorMessage="1" promptTitle="Non-Residential Vacancy Rate" prompt="Default Value = 10%" sqref="H22" xr:uid="{00000000-0002-0000-1E00-000000000000}"/>
    <dataValidation allowBlank="1" showInputMessage="1" showErrorMessage="1" promptTitle="Residential Vacancy Rate" prompt="Use estimate from Market Study, if applicable. _x000a__x000a_Default Value = 5.0%" sqref="H21" xr:uid="{00000000-0002-0000-1E00-000001000000}"/>
    <dataValidation allowBlank="1" showInputMessage="1" showErrorMessage="1" promptTitle="Gross Rental Subsidy Income" prompt="Default Value = 2.5%" sqref="H12" xr:uid="{00000000-0002-0000-1E00-000002000000}"/>
    <dataValidation allowBlank="1" showInputMessage="1" showErrorMessage="1" promptTitle="Gross Rental HA/HUD/USDA Subsidy" prompt="Default Value = 2.5%" sqref="H11" xr:uid="{00000000-0002-0000-1E00-000003000000}"/>
    <dataValidation allowBlank="1" showInputMessage="1" showErrorMessage="1" promptTitle="Gross Tenant Paid Rental Income" prompt="Default Value = 2.5%" sqref="H10" xr:uid="{00000000-0002-0000-1E00-000004000000}"/>
  </dataValidations>
  <pageMargins left="0.25" right="0.25" top="0.5" bottom="0.75" header="0.25" footer="0.25"/>
  <pageSetup paperSize="5" scale="66" fitToHeight="2" orientation="landscape" r:id="rId1"/>
  <headerFooter>
    <oddFooter>&amp;LForm 8D
Operating Pro Forma&amp;CCFA Forms</oddFooter>
  </headerFooter>
  <rowBreaks count="1" manualBreakCount="1">
    <brk id="51" min="1" max="24"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dimension ref="B1:F40"/>
  <sheetViews>
    <sheetView showGridLines="0" zoomScaleNormal="100" workbookViewId="0">
      <selection activeCell="M26" sqref="M26"/>
    </sheetView>
  </sheetViews>
  <sheetFormatPr defaultColWidth="9.140625" defaultRowHeight="15" x14ac:dyDescent="0.25"/>
  <cols>
    <col min="1" max="2" width="1.7109375" style="296" customWidth="1"/>
    <col min="3" max="3" width="14.28515625" style="296" customWidth="1"/>
    <col min="4" max="4" width="10" style="296" customWidth="1"/>
    <col min="5" max="5" width="74.28515625" style="296" customWidth="1"/>
    <col min="6" max="6" width="1.7109375" style="296" customWidth="1"/>
    <col min="7" max="16384" width="9.140625" style="296"/>
  </cols>
  <sheetData>
    <row r="1" spans="2:6" ht="15.75" thickBot="1" x14ac:dyDescent="0.3"/>
    <row r="2" spans="2:6" ht="9" customHeight="1" x14ac:dyDescent="0.25">
      <c r="B2" s="434"/>
      <c r="C2" s="253"/>
      <c r="D2" s="253"/>
      <c r="E2" s="435"/>
      <c r="F2" s="436"/>
    </row>
    <row r="3" spans="2:6" ht="18.75" x14ac:dyDescent="0.3">
      <c r="B3" s="437"/>
      <c r="C3" s="1796" t="s">
        <v>628</v>
      </c>
      <c r="D3" s="1796"/>
      <c r="E3" s="1796"/>
      <c r="F3" s="438"/>
    </row>
    <row r="4" spans="2:6" x14ac:dyDescent="0.25">
      <c r="B4" s="437"/>
      <c r="C4" s="225"/>
      <c r="D4" s="225"/>
      <c r="E4" s="110"/>
      <c r="F4" s="438"/>
    </row>
    <row r="5" spans="2:6" x14ac:dyDescent="0.25">
      <c r="B5" s="437"/>
      <c r="C5" s="439" t="s">
        <v>384</v>
      </c>
      <c r="D5" s="439"/>
      <c r="E5" s="179"/>
      <c r="F5" s="438"/>
    </row>
    <row r="6" spans="2:6" ht="15.75" thickBot="1" x14ac:dyDescent="0.3">
      <c r="B6" s="437"/>
      <c r="C6" s="110" t="s">
        <v>866</v>
      </c>
      <c r="D6" s="110"/>
      <c r="E6" s="179"/>
      <c r="F6" s="438"/>
    </row>
    <row r="7" spans="2:6" x14ac:dyDescent="0.25">
      <c r="B7" s="437"/>
      <c r="C7" s="2227"/>
      <c r="D7" s="2228"/>
      <c r="E7" s="2229"/>
      <c r="F7" s="438"/>
    </row>
    <row r="8" spans="2:6" x14ac:dyDescent="0.25">
      <c r="B8" s="437"/>
      <c r="C8" s="2230"/>
      <c r="D8" s="2231"/>
      <c r="E8" s="2232"/>
      <c r="F8" s="438"/>
    </row>
    <row r="9" spans="2:6" x14ac:dyDescent="0.25">
      <c r="B9" s="437"/>
      <c r="C9" s="2230"/>
      <c r="D9" s="2231"/>
      <c r="E9" s="2232"/>
      <c r="F9" s="438"/>
    </row>
    <row r="10" spans="2:6" ht="15.75" thickBot="1" x14ac:dyDescent="0.3">
      <c r="B10" s="437"/>
      <c r="C10" s="2233"/>
      <c r="D10" s="2234"/>
      <c r="E10" s="2235"/>
      <c r="F10" s="438"/>
    </row>
    <row r="11" spans="2:6" x14ac:dyDescent="0.25">
      <c r="B11" s="437"/>
      <c r="C11" s="111"/>
      <c r="D11" s="111"/>
      <c r="E11" s="179"/>
      <c r="F11" s="438"/>
    </row>
    <row r="12" spans="2:6" x14ac:dyDescent="0.25">
      <c r="B12" s="437"/>
      <c r="C12" s="439" t="s">
        <v>385</v>
      </c>
      <c r="D12" s="439"/>
      <c r="E12" s="111"/>
      <c r="F12" s="438"/>
    </row>
    <row r="13" spans="2:6" ht="7.5" customHeight="1" x14ac:dyDescent="0.25">
      <c r="B13" s="437"/>
      <c r="C13" s="440"/>
      <c r="D13" s="440"/>
      <c r="E13" s="111"/>
      <c r="F13" s="438"/>
    </row>
    <row r="14" spans="2:6" ht="15.75" thickBot="1" x14ac:dyDescent="0.3">
      <c r="B14" s="437"/>
      <c r="C14" s="201" t="s">
        <v>337</v>
      </c>
      <c r="D14" s="201"/>
      <c r="E14" s="110"/>
      <c r="F14" s="438"/>
    </row>
    <row r="15" spans="2:6" x14ac:dyDescent="0.25">
      <c r="B15" s="437"/>
      <c r="C15" s="224" t="s">
        <v>339</v>
      </c>
      <c r="D15" s="224"/>
      <c r="E15" s="663" t="str">
        <f>IF('8D'!I28&lt;&gt;0,Messages!B$106,"")</f>
        <v/>
      </c>
      <c r="F15" s="438"/>
    </row>
    <row r="16" spans="2:6" x14ac:dyDescent="0.25">
      <c r="B16" s="437"/>
      <c r="C16" s="224" t="s">
        <v>340</v>
      </c>
      <c r="D16" s="224"/>
      <c r="E16" s="664" t="str">
        <f>IF('8D'!I29&lt;&gt;0,Messages!B$106,"")</f>
        <v/>
      </c>
      <c r="F16" s="438"/>
    </row>
    <row r="17" spans="2:6" x14ac:dyDescent="0.25">
      <c r="B17" s="437"/>
      <c r="C17" s="224" t="s">
        <v>341</v>
      </c>
      <c r="D17" s="224"/>
      <c r="E17" s="664" t="str">
        <f>IF('8D'!I30&lt;&gt;0,Messages!B$106,"")</f>
        <v/>
      </c>
      <c r="F17" s="438"/>
    </row>
    <row r="18" spans="2:6" x14ac:dyDescent="0.25">
      <c r="B18" s="437"/>
      <c r="C18" s="224" t="s">
        <v>342</v>
      </c>
      <c r="D18" s="224"/>
      <c r="E18" s="664" t="str">
        <f>IF('8D'!I31&lt;&gt;0,Messages!B$106,"")</f>
        <v/>
      </c>
      <c r="F18" s="438"/>
    </row>
    <row r="19" spans="2:6" x14ac:dyDescent="0.25">
      <c r="B19" s="437"/>
      <c r="C19" s="224" t="s">
        <v>343</v>
      </c>
      <c r="D19" s="224"/>
      <c r="E19" s="664" t="str">
        <f>IF('8D'!I32&lt;&gt;0,Messages!B$106,"")</f>
        <v/>
      </c>
      <c r="F19" s="438"/>
    </row>
    <row r="20" spans="2:6" x14ac:dyDescent="0.25">
      <c r="B20" s="437"/>
      <c r="C20" s="224" t="s">
        <v>344</v>
      </c>
      <c r="D20" s="224"/>
      <c r="E20" s="664" t="str">
        <f>IF('8D'!I33&lt;&gt;0,Messages!B$106,"")</f>
        <v/>
      </c>
      <c r="F20" s="438"/>
    </row>
    <row r="21" spans="2:6" x14ac:dyDescent="0.25">
      <c r="B21" s="437"/>
      <c r="C21" s="224" t="s">
        <v>345</v>
      </c>
      <c r="D21" s="224"/>
      <c r="E21" s="664" t="str">
        <f>IF('8D'!I34&lt;&gt;0,Messages!B$106,"")</f>
        <v/>
      </c>
      <c r="F21" s="438"/>
    </row>
    <row r="22" spans="2:6" x14ac:dyDescent="0.25">
      <c r="B22" s="437"/>
      <c r="C22" s="224" t="s">
        <v>346</v>
      </c>
      <c r="D22" s="224"/>
      <c r="E22" s="664" t="str">
        <f>IF('8D'!I35&lt;&gt;0,Messages!B$106,"")</f>
        <v/>
      </c>
      <c r="F22" s="438"/>
    </row>
    <row r="23" spans="2:6" x14ac:dyDescent="0.25">
      <c r="B23" s="437"/>
      <c r="C23" s="224" t="s">
        <v>347</v>
      </c>
      <c r="D23" s="224"/>
      <c r="E23" s="664" t="str">
        <f>IF('8D'!I36&lt;&gt;0,Messages!B$106,"")</f>
        <v/>
      </c>
      <c r="F23" s="438"/>
    </row>
    <row r="24" spans="2:6" x14ac:dyDescent="0.25">
      <c r="B24" s="437"/>
      <c r="C24" s="224" t="s">
        <v>348</v>
      </c>
      <c r="D24" s="224"/>
      <c r="E24" s="664" t="str">
        <f>IF('8D'!I37&lt;&gt;0,Messages!B$106,"")</f>
        <v/>
      </c>
      <c r="F24" s="438"/>
    </row>
    <row r="25" spans="2:6" x14ac:dyDescent="0.25">
      <c r="B25" s="437"/>
      <c r="C25" s="224" t="s">
        <v>349</v>
      </c>
      <c r="D25" s="224"/>
      <c r="E25" s="664" t="str">
        <f>IF('8D'!I38&lt;&gt;0,Messages!B$106,"")</f>
        <v/>
      </c>
      <c r="F25" s="438"/>
    </row>
    <row r="26" spans="2:6" x14ac:dyDescent="0.25">
      <c r="B26" s="437"/>
      <c r="C26" s="224" t="s">
        <v>350</v>
      </c>
      <c r="D26" s="224"/>
      <c r="E26" s="664" t="str">
        <f>IF('8D'!I39&lt;&gt;0,Messages!B$106,"")</f>
        <v/>
      </c>
      <c r="F26" s="438"/>
    </row>
    <row r="27" spans="2:6" x14ac:dyDescent="0.25">
      <c r="B27" s="437"/>
      <c r="C27" s="224" t="s">
        <v>351</v>
      </c>
      <c r="D27" s="224"/>
      <c r="E27" s="664" t="str">
        <f>IF('8D'!I40&lt;&gt;0,Messages!B$106,"")</f>
        <v/>
      </c>
      <c r="F27" s="438"/>
    </row>
    <row r="28" spans="2:6" x14ac:dyDescent="0.25">
      <c r="B28" s="437"/>
      <c r="C28" s="224" t="s">
        <v>352</v>
      </c>
      <c r="D28" s="224"/>
      <c r="E28" s="664" t="str">
        <f>IF('8D'!I41&lt;&gt;0,Messages!B$106,"")</f>
        <v/>
      </c>
      <c r="F28" s="438"/>
    </row>
    <row r="29" spans="2:6" x14ac:dyDescent="0.25">
      <c r="B29" s="437"/>
      <c r="C29" s="224" t="s">
        <v>353</v>
      </c>
      <c r="D29" s="224"/>
      <c r="E29" s="664" t="str">
        <f>IF('8D'!I42&lt;&gt;0,Messages!B$106,"")</f>
        <v/>
      </c>
      <c r="F29" s="438"/>
    </row>
    <row r="30" spans="2:6" x14ac:dyDescent="0.25">
      <c r="B30" s="437"/>
      <c r="C30" s="224" t="s">
        <v>354</v>
      </c>
      <c r="D30" s="224"/>
      <c r="E30" s="664" t="str">
        <f>IF('8D'!I43&lt;&gt;0,Messages!B$106,"")</f>
        <v/>
      </c>
      <c r="F30" s="438"/>
    </row>
    <row r="31" spans="2:6" x14ac:dyDescent="0.25">
      <c r="B31" s="437"/>
      <c r="C31" s="224" t="s">
        <v>355</v>
      </c>
      <c r="D31" s="224"/>
      <c r="E31" s="664" t="str">
        <f>IF('8D'!I44&lt;&gt;0,Messages!B$106,"")</f>
        <v/>
      </c>
      <c r="F31" s="438"/>
    </row>
    <row r="32" spans="2:6" x14ac:dyDescent="0.25">
      <c r="B32" s="437"/>
      <c r="C32" s="224" t="s">
        <v>356</v>
      </c>
      <c r="D32" s="224"/>
      <c r="E32" s="664" t="str">
        <f>IF('8D'!I45&lt;&gt;0,Messages!B$106,"")</f>
        <v/>
      </c>
      <c r="F32" s="438"/>
    </row>
    <row r="33" spans="2:6" x14ac:dyDescent="0.25">
      <c r="B33" s="437"/>
      <c r="C33" s="224" t="s">
        <v>357</v>
      </c>
      <c r="D33" s="224"/>
      <c r="E33" s="664" t="str">
        <f>IF('8D'!I46&lt;&gt;0,Messages!B$106,"")</f>
        <v/>
      </c>
      <c r="F33" s="438"/>
    </row>
    <row r="34" spans="2:6" x14ac:dyDescent="0.25">
      <c r="B34" s="437"/>
      <c r="C34" s="224" t="s">
        <v>358</v>
      </c>
      <c r="D34" s="224"/>
      <c r="E34" s="664" t="str">
        <f>IF('8D'!I47&lt;&gt;0,Messages!B$106,"")</f>
        <v/>
      </c>
      <c r="F34" s="438"/>
    </row>
    <row r="35" spans="2:6" ht="30" customHeight="1" x14ac:dyDescent="0.25">
      <c r="B35" s="437"/>
      <c r="C35" s="2223" t="s">
        <v>457</v>
      </c>
      <c r="D35" s="2224"/>
      <c r="E35" s="2225" t="str">
        <f>IF('8D'!I48&lt;&gt;0,Messages!B106,"")</f>
        <v/>
      </c>
      <c r="F35" s="438"/>
    </row>
    <row r="36" spans="2:6" ht="15.75" thickBot="1" x14ac:dyDescent="0.3">
      <c r="B36" s="437"/>
      <c r="C36" s="228"/>
      <c r="D36" s="229"/>
      <c r="E36" s="2226" t="str">
        <f>IF('8D'!I49&lt;&gt;0,"Cost listed on Form 8E. Please provide detail here. (Overwrite this text with your answer)","")</f>
        <v/>
      </c>
      <c r="F36" s="438"/>
    </row>
    <row r="37" spans="2:6" x14ac:dyDescent="0.25">
      <c r="B37" s="437"/>
      <c r="C37" s="201" t="s">
        <v>386</v>
      </c>
      <c r="D37" s="201"/>
      <c r="E37" s="230"/>
      <c r="F37" s="438"/>
    </row>
    <row r="38" spans="2:6" x14ac:dyDescent="0.25">
      <c r="B38" s="437"/>
      <c r="C38" s="227" t="s">
        <v>360</v>
      </c>
      <c r="D38" s="227"/>
      <c r="E38" s="663"/>
      <c r="F38" s="438"/>
    </row>
    <row r="39" spans="2:6" ht="15.75" thickBot="1" x14ac:dyDescent="0.3">
      <c r="B39" s="437"/>
      <c r="C39" s="227" t="s">
        <v>361</v>
      </c>
      <c r="D39" s="227"/>
      <c r="E39" s="665"/>
      <c r="F39" s="438"/>
    </row>
    <row r="40" spans="2:6" ht="15.75" thickBot="1" x14ac:dyDescent="0.3">
      <c r="B40" s="441"/>
      <c r="C40" s="442"/>
      <c r="D40" s="442"/>
      <c r="E40" s="443"/>
      <c r="F40" s="444"/>
    </row>
  </sheetData>
  <sheetProtection algorithmName="SHA-512" hashValue="Uaa8B0Q/gbhIQNMvCUaO6njSCDL4UtiojvOjXIYzh2sP+Z0DIWqKyZ0yRUKxy0YJOiMV962nIR8puwP/2TVZdQ==" saltValue="w09LT0fBMMDrXHCaqA3bRA==" spinCount="100000" sheet="1" formatCells="0" formatColumns="0" formatRows="0"/>
  <mergeCells count="4">
    <mergeCell ref="C35:D35"/>
    <mergeCell ref="E35:E36"/>
    <mergeCell ref="C7:E10"/>
    <mergeCell ref="C3:E3"/>
  </mergeCells>
  <conditionalFormatting sqref="E15:E39">
    <cfRule type="containsText" dxfId="2" priority="1" operator="containsText" text="Cost listed on Form 8E. Please provide detail here. (Overwrite this text with your answer)">
      <formula>NOT(ISERROR(SEARCH("Cost listed on Form 8E. Please provide detail here. (Overwrite this text with your answer)",E15)))</formula>
    </cfRule>
  </conditionalFormatting>
  <pageMargins left="0.7" right="0.7" top="0.75" bottom="0.75" header="0.3" footer="0.3"/>
  <pageSetup scale="88" orientation="portrait" r:id="rId1"/>
  <headerFooter>
    <oddFooter>&amp;LForm 8E
Operating Pro Forma Details&amp;CCFA Forms</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
  <sheetViews>
    <sheetView showGridLines="0" zoomScaleNormal="100" workbookViewId="0">
      <selection activeCell="P23" sqref="P23"/>
    </sheetView>
  </sheetViews>
  <sheetFormatPr defaultRowHeight="15" x14ac:dyDescent="0.25"/>
  <sheetData/>
  <sheetProtection algorithmName="SHA-512" hashValue="sOrEYcHbJ4OxXDWA+QxhXPO/2YwG20WEhw64ZqKdKcmg2j2axgTlabYrdPTe34ZGpu1uoxANF9gV24IEWaz2Eg==" saltValue="Qsr+qimeiUzf3Wg/61H1kg==" spinCount="100000" sheet="1" objects="1" scenarios="1"/>
  <pageMargins left="0.25" right="0.25" top="0.75" bottom="0.75" header="0.3" footer="0.3"/>
  <pageSetup scale="97"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B1:I105"/>
  <sheetViews>
    <sheetView showGridLines="0" zoomScaleNormal="100" workbookViewId="0">
      <selection activeCell="M30" sqref="M30"/>
    </sheetView>
  </sheetViews>
  <sheetFormatPr defaultColWidth="9.140625" defaultRowHeight="15" x14ac:dyDescent="0.25"/>
  <cols>
    <col min="1" max="2" width="1.7109375" style="296" customWidth="1"/>
    <col min="3" max="4" width="22.85546875" style="296" customWidth="1"/>
    <col min="5" max="6" width="5.7109375" style="296" customWidth="1"/>
    <col min="7" max="7" width="9.140625" style="296"/>
    <col min="8" max="8" width="22.85546875" style="296" customWidth="1"/>
    <col min="9" max="9" width="1.7109375" style="296" customWidth="1"/>
    <col min="10" max="16384" width="9.140625" style="296"/>
  </cols>
  <sheetData>
    <row r="1" spans="2:9" ht="15.75" thickBot="1" x14ac:dyDescent="0.3"/>
    <row r="2" spans="2:9" ht="9" customHeight="1" x14ac:dyDescent="0.25">
      <c r="B2" s="278"/>
      <c r="C2" s="279"/>
      <c r="D2" s="279"/>
      <c r="E2" s="279"/>
      <c r="F2" s="279"/>
      <c r="G2" s="279"/>
      <c r="H2" s="279"/>
      <c r="I2" s="297"/>
    </row>
    <row r="3" spans="2:9" ht="18.75" x14ac:dyDescent="0.3">
      <c r="B3" s="280"/>
      <c r="C3" s="1796" t="s">
        <v>387</v>
      </c>
      <c r="D3" s="1796"/>
      <c r="E3" s="1796"/>
      <c r="F3" s="1796"/>
      <c r="G3" s="1796"/>
      <c r="H3" s="1796"/>
      <c r="I3" s="298"/>
    </row>
    <row r="4" spans="2:9" ht="15" customHeight="1" thickBot="1" x14ac:dyDescent="0.3">
      <c r="B4" s="280"/>
      <c r="C4" s="110"/>
      <c r="D4" s="110"/>
      <c r="E4" s="110"/>
      <c r="F4" s="110"/>
      <c r="G4" s="110"/>
      <c r="H4" s="110"/>
      <c r="I4" s="298"/>
    </row>
    <row r="5" spans="2:9" x14ac:dyDescent="0.25">
      <c r="B5" s="280"/>
      <c r="C5" s="2252" t="s">
        <v>1046</v>
      </c>
      <c r="D5" s="2253"/>
      <c r="E5" s="2253"/>
      <c r="F5" s="2253"/>
      <c r="G5" s="2253"/>
      <c r="H5" s="2254"/>
      <c r="I5" s="298"/>
    </row>
    <row r="6" spans="2:9" x14ac:dyDescent="0.25">
      <c r="B6" s="280"/>
      <c r="C6" s="263" t="s">
        <v>388</v>
      </c>
      <c r="D6" s="2251" t="str">
        <f>IF('1'!G8="",Messages!B110,'1'!G8)</f>
        <v>Enter Organization Name on Form 1</v>
      </c>
      <c r="E6" s="2251"/>
      <c r="F6" s="2251"/>
      <c r="G6" s="2251"/>
      <c r="H6" s="2262"/>
      <c r="I6" s="298"/>
    </row>
    <row r="7" spans="2:9" x14ac:dyDescent="0.25">
      <c r="B7" s="280"/>
      <c r="C7" s="263" t="s">
        <v>389</v>
      </c>
      <c r="D7" s="2240"/>
      <c r="E7" s="2240"/>
      <c r="F7" s="2240"/>
      <c r="G7" s="2240"/>
      <c r="H7" s="2241"/>
      <c r="I7" s="298"/>
    </row>
    <row r="8" spans="2:9" x14ac:dyDescent="0.25">
      <c r="B8" s="280"/>
      <c r="C8" s="263" t="s">
        <v>10</v>
      </c>
      <c r="D8" s="1166"/>
      <c r="E8" s="110" t="s">
        <v>390</v>
      </c>
      <c r="F8" s="1166"/>
      <c r="G8" s="110" t="s">
        <v>391</v>
      </c>
      <c r="H8" s="1173"/>
      <c r="I8" s="298"/>
    </row>
    <row r="9" spans="2:9" x14ac:dyDescent="0.25">
      <c r="B9" s="280"/>
      <c r="C9" s="263" t="s">
        <v>392</v>
      </c>
      <c r="D9" s="1803"/>
      <c r="E9" s="1803"/>
      <c r="F9" s="1803"/>
      <c r="G9" s="1803"/>
      <c r="H9" s="2239"/>
      <c r="I9" s="298"/>
    </row>
    <row r="10" spans="2:9" x14ac:dyDescent="0.25">
      <c r="B10" s="280"/>
      <c r="C10" s="270" t="s">
        <v>393</v>
      </c>
      <c r="D10" s="2249"/>
      <c r="E10" s="2249"/>
      <c r="F10" s="2249"/>
      <c r="G10" s="2249"/>
      <c r="H10" s="2250"/>
      <c r="I10" s="298"/>
    </row>
    <row r="11" spans="2:9" ht="3.75" customHeight="1" x14ac:dyDescent="0.25">
      <c r="B11" s="446"/>
      <c r="C11" s="270"/>
      <c r="D11" s="110"/>
      <c r="E11" s="110"/>
      <c r="F11" s="110"/>
      <c r="G11" s="110"/>
      <c r="H11" s="1580"/>
      <c r="I11" s="447"/>
    </row>
    <row r="12" spans="2:9" x14ac:dyDescent="0.25">
      <c r="B12" s="446"/>
      <c r="C12" s="1584" t="s">
        <v>1002</v>
      </c>
      <c r="D12" s="110"/>
      <c r="E12" s="110"/>
      <c r="F12" s="110"/>
      <c r="G12" s="110"/>
      <c r="H12" s="1580"/>
      <c r="I12" s="447"/>
    </row>
    <row r="13" spans="2:9" x14ac:dyDescent="0.25">
      <c r="B13" s="280"/>
      <c r="C13" s="1583" t="s">
        <v>1003</v>
      </c>
      <c r="D13" s="1803"/>
      <c r="E13" s="1803"/>
      <c r="F13" s="1803"/>
      <c r="G13" s="1803"/>
      <c r="H13" s="2239"/>
      <c r="I13" s="298"/>
    </row>
    <row r="14" spans="2:9" x14ac:dyDescent="0.25">
      <c r="B14" s="280"/>
      <c r="C14" s="1067" t="s">
        <v>1001</v>
      </c>
      <c r="D14" s="2247"/>
      <c r="E14" s="2247"/>
      <c r="F14" s="2247"/>
      <c r="G14" s="2247"/>
      <c r="H14" s="2248"/>
      <c r="I14" s="298"/>
    </row>
    <row r="15" spans="2:9" x14ac:dyDescent="0.25">
      <c r="B15" s="280"/>
      <c r="C15" s="263" t="s">
        <v>2</v>
      </c>
      <c r="D15" s="1803"/>
      <c r="E15" s="1803"/>
      <c r="F15" s="1803"/>
      <c r="G15" s="165" t="s">
        <v>394</v>
      </c>
      <c r="H15" s="1173"/>
      <c r="I15" s="298"/>
    </row>
    <row r="16" spans="2:9" x14ac:dyDescent="0.25">
      <c r="B16" s="280"/>
      <c r="C16" s="263" t="s">
        <v>3</v>
      </c>
      <c r="D16" s="1803"/>
      <c r="E16" s="1803"/>
      <c r="F16" s="1803"/>
      <c r="G16" s="1803"/>
      <c r="H16" s="2239"/>
      <c r="I16" s="298"/>
    </row>
    <row r="17" spans="2:9" ht="4.5" customHeight="1" x14ac:dyDescent="0.25">
      <c r="B17" s="280"/>
      <c r="C17" s="1067"/>
      <c r="D17" s="1581"/>
      <c r="E17" s="1581"/>
      <c r="F17" s="1581"/>
      <c r="G17" s="1581"/>
      <c r="H17" s="1582"/>
      <c r="I17" s="298"/>
    </row>
    <row r="18" spans="2:9" x14ac:dyDescent="0.25">
      <c r="B18" s="280"/>
      <c r="C18" s="1584" t="s">
        <v>1004</v>
      </c>
      <c r="D18" s="1166"/>
      <c r="E18" s="1166"/>
      <c r="F18" s="1166"/>
      <c r="G18" s="1166"/>
      <c r="H18" s="1173"/>
      <c r="I18" s="298"/>
    </row>
    <row r="19" spans="2:9" x14ac:dyDescent="0.25">
      <c r="B19" s="280"/>
      <c r="C19" s="263" t="s">
        <v>1003</v>
      </c>
      <c r="D19" s="2255" t="str">
        <f>IF('1'!G10="",Messages!B111,'1'!G10)</f>
        <v>Enter Contact Name on Form 1</v>
      </c>
      <c r="E19" s="2255"/>
      <c r="F19" s="2255"/>
      <c r="G19" s="2255"/>
      <c r="H19" s="2256"/>
      <c r="I19" s="298"/>
    </row>
    <row r="20" spans="2:9" x14ac:dyDescent="0.25">
      <c r="B20" s="280"/>
      <c r="C20" s="1067" t="s">
        <v>1005</v>
      </c>
      <c r="D20" s="2247"/>
      <c r="E20" s="2247"/>
      <c r="F20" s="2247"/>
      <c r="G20" s="2247"/>
      <c r="H20" s="2248"/>
      <c r="I20" s="298"/>
    </row>
    <row r="21" spans="2:9" x14ac:dyDescent="0.25">
      <c r="B21" s="280"/>
      <c r="C21" s="263" t="s">
        <v>2</v>
      </c>
      <c r="D21" s="2257" t="str">
        <f>IF('1'!G12="",Messages!B112,'1'!G12)</f>
        <v>Enter Phone Number on Form 1</v>
      </c>
      <c r="E21" s="2257"/>
      <c r="F21" s="2257"/>
      <c r="G21" s="165" t="s">
        <v>394</v>
      </c>
      <c r="H21" s="1173"/>
      <c r="I21" s="298"/>
    </row>
    <row r="22" spans="2:9" x14ac:dyDescent="0.25">
      <c r="B22" s="280"/>
      <c r="C22" s="263" t="s">
        <v>3</v>
      </c>
      <c r="D22" s="2257" t="str">
        <f>IF('1'!J12="",Messages!B113,'1'!J12)</f>
        <v>Enter Email Address on Form 1</v>
      </c>
      <c r="E22" s="2257"/>
      <c r="F22" s="2257"/>
      <c r="G22" s="2257"/>
      <c r="H22" s="2258"/>
      <c r="I22" s="298"/>
    </row>
    <row r="23" spans="2:9" ht="3.75" customHeight="1" x14ac:dyDescent="0.25">
      <c r="B23" s="446"/>
      <c r="C23" s="1579"/>
      <c r="D23" s="110"/>
      <c r="E23" s="110"/>
      <c r="F23" s="110"/>
      <c r="G23" s="110"/>
      <c r="H23" s="1580"/>
      <c r="I23" s="447"/>
    </row>
    <row r="24" spans="2:9" x14ac:dyDescent="0.25">
      <c r="B24" s="280"/>
      <c r="C24" s="2259" t="s">
        <v>856</v>
      </c>
      <c r="D24" s="2260"/>
      <c r="E24" s="2260"/>
      <c r="F24" s="2260"/>
      <c r="G24" s="2260"/>
      <c r="H24" s="2261"/>
      <c r="I24" s="298"/>
    </row>
    <row r="25" spans="2:9" x14ac:dyDescent="0.25">
      <c r="B25" s="280"/>
      <c r="C25" s="1067" t="s">
        <v>857</v>
      </c>
      <c r="D25" s="1803"/>
      <c r="E25" s="1803"/>
      <c r="F25" s="1803"/>
      <c r="G25" s="1803"/>
      <c r="H25" s="2239"/>
      <c r="I25" s="298"/>
    </row>
    <row r="26" spans="2:9" x14ac:dyDescent="0.25">
      <c r="B26" s="280"/>
      <c r="C26" s="263" t="s">
        <v>2</v>
      </c>
      <c r="D26" s="1172"/>
      <c r="E26" s="110" t="s">
        <v>3</v>
      </c>
      <c r="F26" s="1803"/>
      <c r="G26" s="1803"/>
      <c r="H26" s="2239"/>
      <c r="I26" s="298"/>
    </row>
    <row r="27" spans="2:9" ht="15.75" thickBot="1" x14ac:dyDescent="0.3">
      <c r="B27" s="280"/>
      <c r="C27" s="264"/>
      <c r="D27" s="267"/>
      <c r="E27" s="267"/>
      <c r="F27" s="267"/>
      <c r="G27" s="267"/>
      <c r="H27" s="268"/>
      <c r="I27" s="298"/>
    </row>
    <row r="28" spans="2:9" ht="7.5" customHeight="1" thickBot="1" x14ac:dyDescent="0.3">
      <c r="B28" s="280"/>
      <c r="C28" s="110"/>
      <c r="D28" s="110"/>
      <c r="E28" s="110"/>
      <c r="F28" s="110"/>
      <c r="G28" s="110"/>
      <c r="H28" s="110"/>
      <c r="I28" s="298"/>
    </row>
    <row r="29" spans="2:9" x14ac:dyDescent="0.25">
      <c r="B29" s="280"/>
      <c r="C29" s="2252" t="s">
        <v>396</v>
      </c>
      <c r="D29" s="2253"/>
      <c r="E29" s="2253"/>
      <c r="F29" s="2253"/>
      <c r="G29" s="2253"/>
      <c r="H29" s="2254"/>
      <c r="I29" s="298"/>
    </row>
    <row r="30" spans="2:9" x14ac:dyDescent="0.25">
      <c r="B30" s="280"/>
      <c r="C30" s="263" t="s">
        <v>388</v>
      </c>
      <c r="D30" s="2257" t="str">
        <f>IF('1'!G16="",Messages!B115,'1'!G16)</f>
        <v>Enter Firm Name on Form 1, if applicable</v>
      </c>
      <c r="E30" s="2257"/>
      <c r="F30" s="2257"/>
      <c r="G30" s="2257"/>
      <c r="H30" s="2258"/>
      <c r="I30" s="298"/>
    </row>
    <row r="31" spans="2:9" x14ac:dyDescent="0.25">
      <c r="B31" s="280"/>
      <c r="C31" s="263" t="s">
        <v>395</v>
      </c>
      <c r="D31" s="2255" t="str">
        <f>IF('1'!G18="",Messages!B111,'1'!G18)</f>
        <v>Enter Contact Name on Form 1</v>
      </c>
      <c r="E31" s="2255"/>
      <c r="F31" s="2255"/>
      <c r="G31" s="2255"/>
      <c r="H31" s="2256"/>
      <c r="I31" s="298"/>
    </row>
    <row r="32" spans="2:9" x14ac:dyDescent="0.25">
      <c r="B32" s="280"/>
      <c r="C32" s="263" t="s">
        <v>389</v>
      </c>
      <c r="D32" s="2240"/>
      <c r="E32" s="2240"/>
      <c r="F32" s="2240"/>
      <c r="G32" s="2240"/>
      <c r="H32" s="2241"/>
      <c r="I32" s="298"/>
    </row>
    <row r="33" spans="2:9" x14ac:dyDescent="0.25">
      <c r="B33" s="280"/>
      <c r="C33" s="263" t="s">
        <v>10</v>
      </c>
      <c r="D33" s="1166"/>
      <c r="E33" s="110" t="s">
        <v>390</v>
      </c>
      <c r="F33" s="1166"/>
      <c r="G33" s="110" t="s">
        <v>391</v>
      </c>
      <c r="H33" s="265"/>
      <c r="I33" s="298"/>
    </row>
    <row r="34" spans="2:9" x14ac:dyDescent="0.25">
      <c r="B34" s="280"/>
      <c r="C34" s="263" t="s">
        <v>2</v>
      </c>
      <c r="D34" s="2257" t="str">
        <f>IF('1'!G20="",Messages!B112,'1'!G20)</f>
        <v>Enter Phone Number on Form 1</v>
      </c>
      <c r="E34" s="2257"/>
      <c r="F34" s="165" t="s">
        <v>394</v>
      </c>
      <c r="G34" s="1803"/>
      <c r="H34" s="2239"/>
      <c r="I34" s="298"/>
    </row>
    <row r="35" spans="2:9" x14ac:dyDescent="0.25">
      <c r="B35" s="280"/>
      <c r="C35" s="263" t="s">
        <v>3</v>
      </c>
      <c r="D35" s="2257" t="str">
        <f>IF('1'!J20="",Messages!B113,'1'!J20)</f>
        <v>Enter Email Address on Form 1</v>
      </c>
      <c r="E35" s="2257"/>
      <c r="F35" s="2257"/>
      <c r="G35" s="2257"/>
      <c r="H35" s="2258"/>
      <c r="I35" s="298"/>
    </row>
    <row r="36" spans="2:9" ht="15.75" thickBot="1" x14ac:dyDescent="0.3">
      <c r="B36" s="280"/>
      <c r="C36" s="264"/>
      <c r="D36" s="267"/>
      <c r="E36" s="267"/>
      <c r="F36" s="267"/>
      <c r="G36" s="267"/>
      <c r="H36" s="268"/>
      <c r="I36" s="298"/>
    </row>
    <row r="37" spans="2:9" ht="7.5" customHeight="1" thickBot="1" x14ac:dyDescent="0.3">
      <c r="B37" s="280"/>
      <c r="C37" s="266"/>
      <c r="D37" s="110"/>
      <c r="E37" s="110"/>
      <c r="F37" s="110"/>
      <c r="G37" s="110"/>
      <c r="H37" s="110"/>
      <c r="I37" s="298"/>
    </row>
    <row r="38" spans="2:9" x14ac:dyDescent="0.25">
      <c r="B38" s="280"/>
      <c r="C38" s="2236" t="s">
        <v>162</v>
      </c>
      <c r="D38" s="2237"/>
      <c r="E38" s="2237"/>
      <c r="F38" s="2237"/>
      <c r="G38" s="2237"/>
      <c r="H38" s="2238"/>
      <c r="I38" s="298"/>
    </row>
    <row r="39" spans="2:9" x14ac:dyDescent="0.25">
      <c r="B39" s="280"/>
      <c r="C39" s="263" t="s">
        <v>388</v>
      </c>
      <c r="D39" s="1803"/>
      <c r="E39" s="1803"/>
      <c r="F39" s="1803"/>
      <c r="G39" s="1803"/>
      <c r="H39" s="2239"/>
      <c r="I39" s="298"/>
    </row>
    <row r="40" spans="2:9" x14ac:dyDescent="0.25">
      <c r="B40" s="280"/>
      <c r="C40" s="263" t="s">
        <v>395</v>
      </c>
      <c r="D40" s="2240"/>
      <c r="E40" s="2240"/>
      <c r="F40" s="2240"/>
      <c r="G40" s="2240"/>
      <c r="H40" s="2241"/>
      <c r="I40" s="298"/>
    </row>
    <row r="41" spans="2:9" x14ac:dyDescent="0.25">
      <c r="B41" s="280"/>
      <c r="C41" s="263" t="s">
        <v>2</v>
      </c>
      <c r="D41" s="1172"/>
      <c r="E41" s="110" t="s">
        <v>3</v>
      </c>
      <c r="F41" s="1803"/>
      <c r="G41" s="1803"/>
      <c r="H41" s="2239"/>
      <c r="I41" s="298"/>
    </row>
    <row r="42" spans="2:9" ht="15.75" thickBot="1" x14ac:dyDescent="0.3">
      <c r="B42" s="280"/>
      <c r="C42" s="264"/>
      <c r="D42" s="267"/>
      <c r="E42" s="267"/>
      <c r="F42" s="267"/>
      <c r="G42" s="267"/>
      <c r="H42" s="268"/>
      <c r="I42" s="298"/>
    </row>
    <row r="43" spans="2:9" ht="7.5" customHeight="1" thickBot="1" x14ac:dyDescent="0.3">
      <c r="B43" s="280"/>
      <c r="C43" s="110"/>
      <c r="D43" s="110"/>
      <c r="E43" s="110"/>
      <c r="F43" s="110"/>
      <c r="G43" s="110"/>
      <c r="H43" s="110"/>
      <c r="I43" s="298"/>
    </row>
    <row r="44" spans="2:9" x14ac:dyDescent="0.25">
      <c r="B44" s="280"/>
      <c r="C44" s="2236" t="s">
        <v>397</v>
      </c>
      <c r="D44" s="2237"/>
      <c r="E44" s="2237"/>
      <c r="F44" s="2237"/>
      <c r="G44" s="2237"/>
      <c r="H44" s="2238"/>
      <c r="I44" s="298"/>
    </row>
    <row r="45" spans="2:9" x14ac:dyDescent="0.25">
      <c r="B45" s="280"/>
      <c r="C45" s="263" t="s">
        <v>388</v>
      </c>
      <c r="D45" s="1803"/>
      <c r="E45" s="1803"/>
      <c r="F45" s="1803"/>
      <c r="G45" s="1803"/>
      <c r="H45" s="2239"/>
      <c r="I45" s="298"/>
    </row>
    <row r="46" spans="2:9" x14ac:dyDescent="0.25">
      <c r="B46" s="280"/>
      <c r="C46" s="263" t="s">
        <v>395</v>
      </c>
      <c r="D46" s="2240"/>
      <c r="E46" s="2240"/>
      <c r="F46" s="2240"/>
      <c r="G46" s="2240"/>
      <c r="H46" s="2241"/>
      <c r="I46" s="298"/>
    </row>
    <row r="47" spans="2:9" x14ac:dyDescent="0.25">
      <c r="B47" s="280"/>
      <c r="C47" s="263" t="s">
        <v>2</v>
      </c>
      <c r="D47" s="1172"/>
      <c r="E47" s="110" t="s">
        <v>3</v>
      </c>
      <c r="F47" s="1803"/>
      <c r="G47" s="1803"/>
      <c r="H47" s="2239"/>
      <c r="I47" s="298"/>
    </row>
    <row r="48" spans="2:9" ht="15.75" thickBot="1" x14ac:dyDescent="0.3">
      <c r="B48" s="280"/>
      <c r="C48" s="264"/>
      <c r="D48" s="267"/>
      <c r="E48" s="267"/>
      <c r="F48" s="267"/>
      <c r="G48" s="267"/>
      <c r="H48" s="268"/>
      <c r="I48" s="298"/>
    </row>
    <row r="49" spans="2:9" ht="9" customHeight="1" thickBot="1" x14ac:dyDescent="0.3">
      <c r="B49" s="280"/>
      <c r="C49" s="269"/>
      <c r="D49" s="269"/>
      <c r="E49" s="269"/>
      <c r="F49" s="269"/>
      <c r="G49" s="269"/>
      <c r="H49" s="269"/>
      <c r="I49" s="298"/>
    </row>
    <row r="50" spans="2:9" x14ac:dyDescent="0.25">
      <c r="B50" s="280"/>
      <c r="C50" s="2236" t="s">
        <v>398</v>
      </c>
      <c r="D50" s="2245"/>
      <c r="E50" s="2245"/>
      <c r="F50" s="2245"/>
      <c r="G50" s="2245"/>
      <c r="H50" s="2238"/>
      <c r="I50" s="298"/>
    </row>
    <row r="51" spans="2:9" x14ac:dyDescent="0.25">
      <c r="B51" s="280"/>
      <c r="C51" s="263" t="s">
        <v>388</v>
      </c>
      <c r="D51" s="1803"/>
      <c r="E51" s="1803"/>
      <c r="F51" s="1803"/>
      <c r="G51" s="1803"/>
      <c r="H51" s="2239"/>
      <c r="I51" s="298"/>
    </row>
    <row r="52" spans="2:9" x14ac:dyDescent="0.25">
      <c r="B52" s="280"/>
      <c r="C52" s="263" t="s">
        <v>395</v>
      </c>
      <c r="D52" s="2247"/>
      <c r="E52" s="2247"/>
      <c r="F52" s="2247"/>
      <c r="G52" s="2247"/>
      <c r="H52" s="2248"/>
      <c r="I52" s="298"/>
    </row>
    <row r="53" spans="2:9" x14ac:dyDescent="0.25">
      <c r="B53" s="280"/>
      <c r="C53" s="263" t="s">
        <v>2</v>
      </c>
      <c r="D53" s="1171"/>
      <c r="E53" s="110" t="s">
        <v>3</v>
      </c>
      <c r="F53" s="1803"/>
      <c r="G53" s="1803"/>
      <c r="H53" s="2239"/>
      <c r="I53" s="298"/>
    </row>
    <row r="54" spans="2:9" ht="15.75" thickBot="1" x14ac:dyDescent="0.3">
      <c r="B54" s="280"/>
      <c r="C54" s="264"/>
      <c r="D54" s="275"/>
      <c r="E54" s="275"/>
      <c r="F54" s="275"/>
      <c r="G54" s="275"/>
      <c r="H54" s="276"/>
      <c r="I54" s="298"/>
    </row>
    <row r="55" spans="2:9" ht="7.5" customHeight="1" thickBot="1" x14ac:dyDescent="0.3">
      <c r="B55" s="432"/>
      <c r="C55" s="269"/>
      <c r="D55" s="269"/>
      <c r="E55" s="269"/>
      <c r="F55" s="269"/>
      <c r="G55" s="269"/>
      <c r="H55" s="269"/>
      <c r="I55" s="433"/>
    </row>
    <row r="56" spans="2:9" ht="9" customHeight="1" x14ac:dyDescent="0.25">
      <c r="B56" s="278"/>
      <c r="C56" s="279"/>
      <c r="D56" s="279"/>
      <c r="E56" s="279"/>
      <c r="F56" s="279"/>
      <c r="G56" s="279"/>
      <c r="H56" s="279"/>
      <c r="I56" s="297"/>
    </row>
    <row r="57" spans="2:9" ht="18.75" x14ac:dyDescent="0.3">
      <c r="B57" s="280"/>
      <c r="C57" s="1796" t="s">
        <v>476</v>
      </c>
      <c r="D57" s="1796"/>
      <c r="E57" s="1796"/>
      <c r="F57" s="1796"/>
      <c r="G57" s="1796"/>
      <c r="H57" s="1796"/>
      <c r="I57" s="298"/>
    </row>
    <row r="58" spans="2:9" ht="15" customHeight="1" x14ac:dyDescent="0.25">
      <c r="B58" s="280"/>
      <c r="C58" s="16"/>
      <c r="D58" s="110"/>
      <c r="E58" s="110"/>
      <c r="F58" s="110"/>
      <c r="G58" s="110"/>
      <c r="H58" s="110"/>
      <c r="I58" s="298"/>
    </row>
    <row r="59" spans="2:9" x14ac:dyDescent="0.25">
      <c r="B59" s="280"/>
      <c r="C59" t="s">
        <v>0</v>
      </c>
      <c r="D59" s="2251" t="str">
        <f>IF('1'!G5="",Messages!B3,'1'!G5)</f>
        <v>Enter Project Name on Form 1</v>
      </c>
      <c r="E59" s="2251"/>
      <c r="F59" s="2251"/>
      <c r="G59" s="2251"/>
      <c r="H59" s="2251"/>
      <c r="I59" s="445"/>
    </row>
    <row r="60" spans="2:9" ht="15" customHeight="1" thickBot="1" x14ac:dyDescent="0.3">
      <c r="B60" s="280"/>
      <c r="C60" s="110"/>
      <c r="D60" s="110"/>
      <c r="E60" s="110"/>
      <c r="F60" s="110"/>
      <c r="G60" s="110"/>
      <c r="H60" s="110"/>
      <c r="I60" s="298"/>
    </row>
    <row r="61" spans="2:9" x14ac:dyDescent="0.25">
      <c r="B61" s="280"/>
      <c r="C61" s="2244" t="s">
        <v>638</v>
      </c>
      <c r="D61" s="2245"/>
      <c r="E61" s="2245"/>
      <c r="F61" s="2245"/>
      <c r="G61" s="2245"/>
      <c r="H61" s="2246"/>
      <c r="I61" s="298"/>
    </row>
    <row r="62" spans="2:9" x14ac:dyDescent="0.25">
      <c r="B62" s="280"/>
      <c r="C62" s="1067" t="s">
        <v>639</v>
      </c>
      <c r="D62" s="1803"/>
      <c r="E62" s="1803"/>
      <c r="F62" s="1803"/>
      <c r="G62" s="1803"/>
      <c r="H62" s="2239"/>
      <c r="I62" s="298"/>
    </row>
    <row r="63" spans="2:9" x14ac:dyDescent="0.25">
      <c r="B63" s="280"/>
      <c r="C63" s="1067" t="s">
        <v>389</v>
      </c>
      <c r="D63" s="2247"/>
      <c r="E63" s="2247"/>
      <c r="F63" s="2247"/>
      <c r="G63" s="2247"/>
      <c r="H63" s="2248"/>
      <c r="I63" s="298"/>
    </row>
    <row r="64" spans="2:9" x14ac:dyDescent="0.25">
      <c r="B64" s="280"/>
      <c r="C64" s="1067" t="s">
        <v>10</v>
      </c>
      <c r="D64" s="1166"/>
      <c r="E64" s="1386" t="s">
        <v>390</v>
      </c>
      <c r="F64" s="1166"/>
      <c r="G64" s="1386" t="s">
        <v>391</v>
      </c>
      <c r="H64" s="1173"/>
      <c r="I64" s="298"/>
    </row>
    <row r="65" spans="2:9" x14ac:dyDescent="0.25">
      <c r="B65" s="280"/>
      <c r="C65" s="263" t="s">
        <v>395</v>
      </c>
      <c r="D65" s="2240"/>
      <c r="E65" s="1803"/>
      <c r="F65" s="2240"/>
      <c r="G65" s="1803"/>
      <c r="H65" s="2241"/>
      <c r="I65" s="298"/>
    </row>
    <row r="66" spans="2:9" x14ac:dyDescent="0.25">
      <c r="B66" s="280"/>
      <c r="C66" s="263" t="s">
        <v>2</v>
      </c>
      <c r="D66" s="1172"/>
      <c r="E66" s="110" t="s">
        <v>3</v>
      </c>
      <c r="F66" s="1803"/>
      <c r="G66" s="1803"/>
      <c r="H66" s="2239"/>
      <c r="I66" s="298"/>
    </row>
    <row r="67" spans="2:9" x14ac:dyDescent="0.25">
      <c r="B67" s="280"/>
      <c r="C67" s="1067" t="s">
        <v>392</v>
      </c>
      <c r="D67" s="1803"/>
      <c r="E67" s="1803"/>
      <c r="F67" s="1803"/>
      <c r="G67" s="1803"/>
      <c r="H67" s="2239"/>
      <c r="I67" s="298"/>
    </row>
    <row r="68" spans="2:9" ht="15.75" thickBot="1" x14ac:dyDescent="0.3">
      <c r="B68" s="280"/>
      <c r="C68" s="1068"/>
      <c r="D68" s="2242"/>
      <c r="E68" s="2242"/>
      <c r="F68" s="2242"/>
      <c r="G68" s="2242"/>
      <c r="H68" s="2243"/>
      <c r="I68" s="298"/>
    </row>
    <row r="69" spans="2:9" ht="7.5" customHeight="1" thickBot="1" x14ac:dyDescent="0.3">
      <c r="B69" s="280"/>
      <c r="C69" s="110"/>
      <c r="D69" s="110"/>
      <c r="E69" s="110"/>
      <c r="F69" s="110"/>
      <c r="G69" s="110"/>
      <c r="H69" s="110"/>
      <c r="I69" s="298"/>
    </row>
    <row r="70" spans="2:9" x14ac:dyDescent="0.25">
      <c r="B70" s="280"/>
      <c r="C70" s="2236" t="s">
        <v>399</v>
      </c>
      <c r="D70" s="2237"/>
      <c r="E70" s="2237"/>
      <c r="F70" s="2237"/>
      <c r="G70" s="2237"/>
      <c r="H70" s="2238"/>
      <c r="I70" s="298"/>
    </row>
    <row r="71" spans="2:9" x14ac:dyDescent="0.25">
      <c r="B71" s="280"/>
      <c r="C71" s="263" t="s">
        <v>388</v>
      </c>
      <c r="D71" s="1803"/>
      <c r="E71" s="1803"/>
      <c r="F71" s="1803"/>
      <c r="G71" s="1803"/>
      <c r="H71" s="2239"/>
      <c r="I71" s="298"/>
    </row>
    <row r="72" spans="2:9" x14ac:dyDescent="0.25">
      <c r="B72" s="280"/>
      <c r="C72" s="263" t="s">
        <v>395</v>
      </c>
      <c r="D72" s="2240"/>
      <c r="E72" s="2240"/>
      <c r="F72" s="2240"/>
      <c r="G72" s="2240"/>
      <c r="H72" s="2241"/>
      <c r="I72" s="298"/>
    </row>
    <row r="73" spans="2:9" x14ac:dyDescent="0.25">
      <c r="B73" s="280"/>
      <c r="C73" s="263" t="s">
        <v>389</v>
      </c>
      <c r="D73" s="2240"/>
      <c r="E73" s="2240"/>
      <c r="F73" s="2240"/>
      <c r="G73" s="2240"/>
      <c r="H73" s="2241"/>
      <c r="I73" s="298"/>
    </row>
    <row r="74" spans="2:9" x14ac:dyDescent="0.25">
      <c r="B74" s="280"/>
      <c r="C74" s="263" t="s">
        <v>10</v>
      </c>
      <c r="D74" s="1166"/>
      <c r="E74" s="110" t="s">
        <v>390</v>
      </c>
      <c r="F74" s="1166"/>
      <c r="G74" s="110" t="s">
        <v>391</v>
      </c>
      <c r="H74" s="1173"/>
      <c r="I74" s="298"/>
    </row>
    <row r="75" spans="2:9" x14ac:dyDescent="0.25">
      <c r="B75" s="280"/>
      <c r="C75" s="263" t="s">
        <v>2</v>
      </c>
      <c r="D75" s="1172"/>
      <c r="E75" s="110" t="s">
        <v>3</v>
      </c>
      <c r="F75" s="1803"/>
      <c r="G75" s="1803"/>
      <c r="H75" s="2239"/>
      <c r="I75" s="298"/>
    </row>
    <row r="76" spans="2:9" ht="15.75" thickBot="1" x14ac:dyDescent="0.3">
      <c r="B76" s="280"/>
      <c r="C76" s="264"/>
      <c r="D76" s="267"/>
      <c r="E76" s="267"/>
      <c r="F76" s="267"/>
      <c r="G76" s="267"/>
      <c r="H76" s="268"/>
      <c r="I76" s="445"/>
    </row>
    <row r="77" spans="2:9" ht="7.5" customHeight="1" thickBot="1" x14ac:dyDescent="0.3">
      <c r="B77" s="280"/>
      <c r="C77" s="110"/>
      <c r="D77" s="110"/>
      <c r="E77" s="110"/>
      <c r="F77" s="110"/>
      <c r="G77" s="110"/>
      <c r="H77" s="110"/>
      <c r="I77" s="298"/>
    </row>
    <row r="78" spans="2:9" x14ac:dyDescent="0.25">
      <c r="B78" s="280"/>
      <c r="C78" s="2236" t="s">
        <v>831</v>
      </c>
      <c r="D78" s="2237"/>
      <c r="E78" s="2237"/>
      <c r="F78" s="2237"/>
      <c r="G78" s="2237"/>
      <c r="H78" s="2238"/>
      <c r="I78" s="298"/>
    </row>
    <row r="79" spans="2:9" x14ac:dyDescent="0.25">
      <c r="B79" s="280"/>
      <c r="C79" s="263" t="s">
        <v>388</v>
      </c>
      <c r="D79" s="1803"/>
      <c r="E79" s="1803"/>
      <c r="F79" s="1803"/>
      <c r="G79" s="1803"/>
      <c r="H79" s="2239"/>
      <c r="I79" s="298"/>
    </row>
    <row r="80" spans="2:9" x14ac:dyDescent="0.25">
      <c r="B80" s="280"/>
      <c r="C80" s="263" t="s">
        <v>395</v>
      </c>
      <c r="D80" s="2240"/>
      <c r="E80" s="2240"/>
      <c r="F80" s="2240"/>
      <c r="G80" s="2240"/>
      <c r="H80" s="2241"/>
      <c r="I80" s="298"/>
    </row>
    <row r="81" spans="2:9" x14ac:dyDescent="0.25">
      <c r="B81" s="280"/>
      <c r="C81" s="263" t="s">
        <v>389</v>
      </c>
      <c r="D81" s="2240"/>
      <c r="E81" s="2240"/>
      <c r="F81" s="2240"/>
      <c r="G81" s="2240"/>
      <c r="H81" s="2241"/>
      <c r="I81" s="298"/>
    </row>
    <row r="82" spans="2:9" x14ac:dyDescent="0.25">
      <c r="B82" s="280"/>
      <c r="C82" s="263" t="s">
        <v>10</v>
      </c>
      <c r="D82" s="1166"/>
      <c r="E82" s="110" t="s">
        <v>390</v>
      </c>
      <c r="F82" s="1166"/>
      <c r="G82" s="110" t="s">
        <v>391</v>
      </c>
      <c r="H82" s="1173"/>
      <c r="I82" s="298"/>
    </row>
    <row r="83" spans="2:9" x14ac:dyDescent="0.25">
      <c r="B83" s="280"/>
      <c r="C83" s="263" t="s">
        <v>2</v>
      </c>
      <c r="D83" s="1172"/>
      <c r="E83" s="110" t="s">
        <v>3</v>
      </c>
      <c r="F83" s="1803"/>
      <c r="G83" s="1803"/>
      <c r="H83" s="2239"/>
      <c r="I83" s="298"/>
    </row>
    <row r="84" spans="2:9" ht="15.75" thickBot="1" x14ac:dyDescent="0.3">
      <c r="B84" s="280"/>
      <c r="C84" s="264"/>
      <c r="D84" s="267"/>
      <c r="E84" s="267"/>
      <c r="F84" s="267"/>
      <c r="G84" s="267"/>
      <c r="H84" s="268"/>
      <c r="I84" s="445"/>
    </row>
    <row r="85" spans="2:9" ht="7.5" customHeight="1" thickBot="1" x14ac:dyDescent="0.3">
      <c r="B85" s="280"/>
      <c r="C85" s="111"/>
      <c r="D85" s="110"/>
      <c r="E85" s="110"/>
      <c r="F85" s="110"/>
      <c r="G85" s="110"/>
      <c r="H85" s="111"/>
      <c r="I85" s="298"/>
    </row>
    <row r="86" spans="2:9" x14ac:dyDescent="0.25">
      <c r="B86" s="280"/>
      <c r="C86" s="2236" t="s">
        <v>400</v>
      </c>
      <c r="D86" s="2237"/>
      <c r="E86" s="2237"/>
      <c r="F86" s="2237"/>
      <c r="G86" s="2237"/>
      <c r="H86" s="2238"/>
      <c r="I86" s="298"/>
    </row>
    <row r="87" spans="2:9" x14ac:dyDescent="0.25">
      <c r="B87" s="280"/>
      <c r="C87" s="263" t="s">
        <v>388</v>
      </c>
      <c r="D87" s="1803"/>
      <c r="E87" s="1803"/>
      <c r="F87" s="1803"/>
      <c r="G87" s="1803"/>
      <c r="H87" s="2239"/>
      <c r="I87" s="298"/>
    </row>
    <row r="88" spans="2:9" x14ac:dyDescent="0.25">
      <c r="B88" s="280"/>
      <c r="C88" s="263" t="s">
        <v>395</v>
      </c>
      <c r="D88" s="2240"/>
      <c r="E88" s="2240"/>
      <c r="F88" s="2240"/>
      <c r="G88" s="2240"/>
      <c r="H88" s="2241"/>
      <c r="I88" s="298"/>
    </row>
    <row r="89" spans="2:9" x14ac:dyDescent="0.25">
      <c r="B89" s="280"/>
      <c r="C89" s="263" t="s">
        <v>2</v>
      </c>
      <c r="D89" s="1172"/>
      <c r="E89" s="110" t="s">
        <v>3</v>
      </c>
      <c r="F89" s="1803"/>
      <c r="G89" s="1803"/>
      <c r="H89" s="2239"/>
      <c r="I89" s="298"/>
    </row>
    <row r="90" spans="2:9" ht="15.75" thickBot="1" x14ac:dyDescent="0.3">
      <c r="B90" s="280"/>
      <c r="C90" s="264"/>
      <c r="D90" s="267"/>
      <c r="E90" s="267"/>
      <c r="F90" s="267"/>
      <c r="G90" s="267"/>
      <c r="H90" s="268"/>
      <c r="I90" s="298"/>
    </row>
    <row r="91" spans="2:9" ht="7.5" customHeight="1" thickBot="1" x14ac:dyDescent="0.3">
      <c r="B91" s="280"/>
      <c r="C91" s="110"/>
      <c r="D91" s="110"/>
      <c r="E91" s="110"/>
      <c r="F91" s="110"/>
      <c r="G91" s="110"/>
      <c r="H91" s="110"/>
      <c r="I91" s="298"/>
    </row>
    <row r="92" spans="2:9" x14ac:dyDescent="0.25">
      <c r="B92" s="280"/>
      <c r="C92" s="2236" t="s">
        <v>401</v>
      </c>
      <c r="D92" s="2237"/>
      <c r="E92" s="2237"/>
      <c r="F92" s="2237"/>
      <c r="G92" s="2237"/>
      <c r="H92" s="2238"/>
      <c r="I92" s="298"/>
    </row>
    <row r="93" spans="2:9" x14ac:dyDescent="0.25">
      <c r="B93" s="280"/>
      <c r="C93" s="263" t="s">
        <v>388</v>
      </c>
      <c r="D93" s="1803"/>
      <c r="E93" s="1803"/>
      <c r="F93" s="1803"/>
      <c r="G93" s="1803"/>
      <c r="H93" s="2239"/>
      <c r="I93" s="298"/>
    </row>
    <row r="94" spans="2:9" x14ac:dyDescent="0.25">
      <c r="B94" s="280"/>
      <c r="C94" s="263" t="s">
        <v>395</v>
      </c>
      <c r="D94" s="2240"/>
      <c r="E94" s="2240"/>
      <c r="F94" s="2240"/>
      <c r="G94" s="2240"/>
      <c r="H94" s="2241"/>
      <c r="I94" s="298"/>
    </row>
    <row r="95" spans="2:9" x14ac:dyDescent="0.25">
      <c r="B95" s="280"/>
      <c r="C95" s="263" t="s">
        <v>2</v>
      </c>
      <c r="D95" s="1172"/>
      <c r="E95" s="110" t="s">
        <v>3</v>
      </c>
      <c r="F95" s="1803"/>
      <c r="G95" s="1803"/>
      <c r="H95" s="2239"/>
      <c r="I95" s="298"/>
    </row>
    <row r="96" spans="2:9" ht="15.75" thickBot="1" x14ac:dyDescent="0.3">
      <c r="B96" s="280"/>
      <c r="C96" s="264"/>
      <c r="D96" s="267"/>
      <c r="E96" s="267"/>
      <c r="F96" s="267"/>
      <c r="G96" s="267"/>
      <c r="H96" s="268"/>
      <c r="I96" s="298"/>
    </row>
    <row r="97" spans="2:9" ht="7.5" customHeight="1" thickBot="1" x14ac:dyDescent="0.3">
      <c r="B97" s="280"/>
      <c r="C97" s="110"/>
      <c r="D97" s="110"/>
      <c r="E97" s="110"/>
      <c r="F97" s="110"/>
      <c r="G97" s="110"/>
      <c r="H97" s="110"/>
      <c r="I97" s="298"/>
    </row>
    <row r="98" spans="2:9" x14ac:dyDescent="0.25">
      <c r="B98" s="280"/>
      <c r="C98" s="2236" t="s">
        <v>402</v>
      </c>
      <c r="D98" s="2237"/>
      <c r="E98" s="2237"/>
      <c r="F98" s="2237"/>
      <c r="G98" s="2237"/>
      <c r="H98" s="2238"/>
      <c r="I98" s="298"/>
    </row>
    <row r="99" spans="2:9" x14ac:dyDescent="0.25">
      <c r="B99" s="280"/>
      <c r="C99" s="263" t="s">
        <v>388</v>
      </c>
      <c r="D99" s="1803"/>
      <c r="E99" s="1803"/>
      <c r="F99" s="1803"/>
      <c r="G99" s="1803"/>
      <c r="H99" s="2239"/>
      <c r="I99" s="298"/>
    </row>
    <row r="100" spans="2:9" x14ac:dyDescent="0.25">
      <c r="B100" s="280"/>
      <c r="C100" s="263" t="s">
        <v>395</v>
      </c>
      <c r="D100" s="2240"/>
      <c r="E100" s="2240"/>
      <c r="F100" s="2240"/>
      <c r="G100" s="2240"/>
      <c r="H100" s="2241"/>
      <c r="I100" s="298"/>
    </row>
    <row r="101" spans="2:9" x14ac:dyDescent="0.25">
      <c r="B101" s="280"/>
      <c r="C101" s="263" t="s">
        <v>389</v>
      </c>
      <c r="D101" s="2240"/>
      <c r="E101" s="2240"/>
      <c r="F101" s="2240"/>
      <c r="G101" s="2240"/>
      <c r="H101" s="2241"/>
      <c r="I101" s="298"/>
    </row>
    <row r="102" spans="2:9" x14ac:dyDescent="0.25">
      <c r="B102" s="280"/>
      <c r="C102" s="263" t="s">
        <v>10</v>
      </c>
      <c r="D102" s="1166"/>
      <c r="E102" s="110" t="s">
        <v>390</v>
      </c>
      <c r="F102" s="1166"/>
      <c r="G102" s="110" t="s">
        <v>391</v>
      </c>
      <c r="H102" s="1173"/>
      <c r="I102" s="298"/>
    </row>
    <row r="103" spans="2:9" x14ac:dyDescent="0.25">
      <c r="B103" s="280"/>
      <c r="C103" s="263" t="s">
        <v>2</v>
      </c>
      <c r="D103" s="1172"/>
      <c r="E103" s="110" t="s">
        <v>3</v>
      </c>
      <c r="F103" s="1803"/>
      <c r="G103" s="1803"/>
      <c r="H103" s="2239"/>
      <c r="I103" s="298"/>
    </row>
    <row r="104" spans="2:9" ht="15.75" thickBot="1" x14ac:dyDescent="0.3">
      <c r="B104" s="280"/>
      <c r="C104" s="264"/>
      <c r="D104" s="267"/>
      <c r="E104" s="267"/>
      <c r="F104" s="267"/>
      <c r="G104" s="267"/>
      <c r="H104" s="268"/>
      <c r="I104" s="298"/>
    </row>
    <row r="105" spans="2:9" ht="9" customHeight="1" thickBot="1" x14ac:dyDescent="0.3">
      <c r="B105" s="432"/>
      <c r="C105" s="269"/>
      <c r="D105" s="269"/>
      <c r="E105" s="269"/>
      <c r="F105" s="269"/>
      <c r="G105" s="269"/>
      <c r="H105" s="269"/>
      <c r="I105" s="433"/>
    </row>
  </sheetData>
  <sheetProtection algorithmName="SHA-512" hashValue="OJwa3VQ2/XszEQhVwDukjfK+kdbN9+padz54koUueZ6D0/loLi5uo+3s7IssT86geKYF3JdDVxxkVe8FQ/EFoQ==" saltValue="DSqJIdlWeKopTRKtUBVsew==" spinCount="100000" sheet="1" formatCells="0" formatColumns="0" formatRows="0"/>
  <mergeCells count="68">
    <mergeCell ref="D14:H14"/>
    <mergeCell ref="D13:H13"/>
    <mergeCell ref="C5:H5"/>
    <mergeCell ref="D6:H6"/>
    <mergeCell ref="D7:H7"/>
    <mergeCell ref="D9:H9"/>
    <mergeCell ref="D15:F15"/>
    <mergeCell ref="D16:H16"/>
    <mergeCell ref="C29:H29"/>
    <mergeCell ref="D40:H40"/>
    <mergeCell ref="G34:H34"/>
    <mergeCell ref="D31:H31"/>
    <mergeCell ref="D34:E34"/>
    <mergeCell ref="D35:H35"/>
    <mergeCell ref="D19:H19"/>
    <mergeCell ref="D21:F21"/>
    <mergeCell ref="D22:H22"/>
    <mergeCell ref="D30:H30"/>
    <mergeCell ref="C24:H24"/>
    <mergeCell ref="D25:H25"/>
    <mergeCell ref="D20:H20"/>
    <mergeCell ref="F26:H26"/>
    <mergeCell ref="D81:H81"/>
    <mergeCell ref="C44:H44"/>
    <mergeCell ref="D45:H45"/>
    <mergeCell ref="D46:H46"/>
    <mergeCell ref="D80:H80"/>
    <mergeCell ref="D59:H59"/>
    <mergeCell ref="D79:H79"/>
    <mergeCell ref="C57:H57"/>
    <mergeCell ref="D51:H51"/>
    <mergeCell ref="D52:H52"/>
    <mergeCell ref="F53:H53"/>
    <mergeCell ref="C78:H78"/>
    <mergeCell ref="C50:H50"/>
    <mergeCell ref="D72:H72"/>
    <mergeCell ref="D73:H73"/>
    <mergeCell ref="F75:H75"/>
    <mergeCell ref="D88:H88"/>
    <mergeCell ref="C3:H3"/>
    <mergeCell ref="D101:H101"/>
    <mergeCell ref="F103:H103"/>
    <mergeCell ref="C92:H92"/>
    <mergeCell ref="D93:H93"/>
    <mergeCell ref="D94:H94"/>
    <mergeCell ref="F95:H95"/>
    <mergeCell ref="C98:H98"/>
    <mergeCell ref="D99:H99"/>
    <mergeCell ref="F83:H83"/>
    <mergeCell ref="C86:H86"/>
    <mergeCell ref="D87:H87"/>
    <mergeCell ref="D10:H10"/>
    <mergeCell ref="D100:H100"/>
    <mergeCell ref="F89:H89"/>
    <mergeCell ref="C70:H70"/>
    <mergeCell ref="D71:H71"/>
    <mergeCell ref="F47:H47"/>
    <mergeCell ref="D32:H32"/>
    <mergeCell ref="C38:H38"/>
    <mergeCell ref="D68:H68"/>
    <mergeCell ref="C61:H61"/>
    <mergeCell ref="D62:H62"/>
    <mergeCell ref="D63:H63"/>
    <mergeCell ref="D67:H67"/>
    <mergeCell ref="D65:H65"/>
    <mergeCell ref="F66:H66"/>
    <mergeCell ref="F41:H41"/>
    <mergeCell ref="D39:H39"/>
  </mergeCells>
  <pageMargins left="0.7" right="0.7" top="0.75" bottom="0.75" header="0.3" footer="0.3"/>
  <pageSetup scale="93" fitToHeight="2" orientation="portrait" r:id="rId1"/>
  <headerFooter>
    <oddFooter>&amp;LForm 9A
Project Team&amp;CCFA Forms</oddFooter>
  </headerFooter>
  <rowBreaks count="1" manualBreakCount="1">
    <brk id="55" min="1" max="8"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AA32"/>
  <sheetViews>
    <sheetView showGridLines="0" zoomScaleNormal="100" workbookViewId="0">
      <selection activeCell="AG14" sqref="AG14"/>
    </sheetView>
  </sheetViews>
  <sheetFormatPr defaultColWidth="9.140625" defaultRowHeight="15" x14ac:dyDescent="0.25"/>
  <cols>
    <col min="1" max="2" width="1.7109375" style="296" customWidth="1"/>
    <col min="3" max="3" width="14.28515625" style="296" customWidth="1"/>
    <col min="4" max="4" width="30" style="296" customWidth="1"/>
    <col min="5" max="25" width="3.5703125" style="296" customWidth="1"/>
    <col min="26" max="26" width="1.7109375" style="296" customWidth="1"/>
    <col min="27" max="27" width="1.42578125" style="296" customWidth="1"/>
    <col min="28" max="16384" width="9.140625" style="296"/>
  </cols>
  <sheetData>
    <row r="1" spans="2:27" ht="15.75" thickBot="1" x14ac:dyDescent="0.3"/>
    <row r="2" spans="2:27" ht="9" customHeight="1" x14ac:dyDescent="0.3">
      <c r="B2" s="156"/>
      <c r="C2" s="2263"/>
      <c r="D2" s="2263"/>
      <c r="E2" s="2264"/>
      <c r="F2" s="2264"/>
      <c r="G2" s="2264"/>
      <c r="H2" s="2264"/>
      <c r="I2" s="2264"/>
      <c r="J2" s="2264"/>
      <c r="K2" s="2264"/>
      <c r="L2" s="2264"/>
      <c r="M2" s="2264"/>
      <c r="N2" s="2264"/>
      <c r="O2" s="2264"/>
      <c r="P2" s="2264"/>
      <c r="Q2" s="2264"/>
      <c r="R2" s="2264"/>
      <c r="S2" s="2264"/>
      <c r="T2" s="2264"/>
      <c r="U2" s="2264"/>
      <c r="V2" s="2264"/>
      <c r="W2" s="2264"/>
      <c r="X2" s="2264"/>
      <c r="Y2" s="2264"/>
      <c r="Z2" s="2264"/>
      <c r="AA2" s="863"/>
    </row>
    <row r="3" spans="2:27" ht="18.75" x14ac:dyDescent="0.3">
      <c r="B3" s="164"/>
      <c r="C3" s="829" t="s">
        <v>403</v>
      </c>
      <c r="D3" s="488"/>
      <c r="E3" s="489"/>
      <c r="F3" s="489"/>
      <c r="G3" s="489"/>
      <c r="H3" s="489"/>
      <c r="I3" s="489"/>
      <c r="J3" s="489"/>
      <c r="K3" s="489"/>
      <c r="L3" s="489"/>
      <c r="M3" s="489"/>
      <c r="N3" s="489"/>
      <c r="O3" s="489"/>
      <c r="P3" s="489"/>
      <c r="Q3" s="489"/>
      <c r="R3" s="489"/>
      <c r="S3" s="489"/>
      <c r="T3" s="489"/>
      <c r="U3" s="489"/>
      <c r="V3" s="489"/>
      <c r="W3" s="489"/>
      <c r="X3" s="489"/>
      <c r="Y3" s="489"/>
      <c r="Z3" s="448"/>
      <c r="AA3" s="861"/>
    </row>
    <row r="4" spans="2:27" ht="7.5" customHeight="1" x14ac:dyDescent="0.25">
      <c r="B4" s="164"/>
      <c r="C4" s="16"/>
      <c r="D4" s="16"/>
      <c r="E4" s="16"/>
      <c r="F4" s="16"/>
      <c r="G4" s="16"/>
      <c r="H4" s="16"/>
      <c r="I4" s="16"/>
      <c r="J4" s="16"/>
      <c r="K4" s="16"/>
      <c r="L4" s="16"/>
      <c r="M4" s="16"/>
      <c r="N4" s="16"/>
      <c r="O4" s="16"/>
      <c r="P4" s="110"/>
      <c r="Q4" s="110"/>
      <c r="R4" s="110"/>
      <c r="S4" s="110"/>
      <c r="T4" s="110"/>
      <c r="U4" s="110"/>
      <c r="V4" s="110"/>
      <c r="W4" s="110"/>
      <c r="X4" s="110"/>
      <c r="Y4" s="110"/>
      <c r="Z4" s="110"/>
      <c r="AA4" s="861"/>
    </row>
    <row r="5" spans="2:27" ht="117.75" customHeight="1" x14ac:dyDescent="0.25">
      <c r="B5" s="164"/>
      <c r="C5" s="2270"/>
      <c r="D5" s="2271"/>
      <c r="E5" s="479" t="s">
        <v>404</v>
      </c>
      <c r="F5" s="2265" t="s">
        <v>405</v>
      </c>
      <c r="G5" s="2265" t="s">
        <v>406</v>
      </c>
      <c r="H5" s="2265" t="s">
        <v>407</v>
      </c>
      <c r="I5" s="2265" t="s">
        <v>408</v>
      </c>
      <c r="J5" s="2268" t="s">
        <v>409</v>
      </c>
      <c r="K5" s="2265" t="s">
        <v>410</v>
      </c>
      <c r="L5" s="2265" t="s">
        <v>411</v>
      </c>
      <c r="M5" s="2265" t="s">
        <v>412</v>
      </c>
      <c r="N5" s="2265" t="s">
        <v>413</v>
      </c>
      <c r="O5" s="2265" t="s">
        <v>414</v>
      </c>
      <c r="P5" s="2265" t="s">
        <v>415</v>
      </c>
      <c r="Q5" s="2265" t="s">
        <v>416</v>
      </c>
      <c r="R5" s="2265" t="s">
        <v>417</v>
      </c>
      <c r="S5" s="2265" t="s">
        <v>418</v>
      </c>
      <c r="T5" s="2265" t="s">
        <v>419</v>
      </c>
      <c r="U5" s="2265" t="s">
        <v>420</v>
      </c>
      <c r="V5" s="2265" t="s">
        <v>421</v>
      </c>
      <c r="W5" s="2265" t="s">
        <v>422</v>
      </c>
      <c r="X5" s="2272" t="s">
        <v>951</v>
      </c>
      <c r="Y5" s="900"/>
      <c r="Z5" s="765"/>
      <c r="AA5" s="861"/>
    </row>
    <row r="6" spans="2:27" x14ac:dyDescent="0.25">
      <c r="B6" s="164"/>
      <c r="C6" s="483" t="s">
        <v>423</v>
      </c>
      <c r="D6" s="484"/>
      <c r="E6" s="480"/>
      <c r="F6" s="2266"/>
      <c r="G6" s="2267"/>
      <c r="H6" s="2267"/>
      <c r="I6" s="2267"/>
      <c r="J6" s="2176"/>
      <c r="K6" s="2267"/>
      <c r="L6" s="2267"/>
      <c r="M6" s="2267"/>
      <c r="N6" s="2267"/>
      <c r="O6" s="2267"/>
      <c r="P6" s="2267"/>
      <c r="Q6" s="2267"/>
      <c r="R6" s="2267"/>
      <c r="S6" s="2267"/>
      <c r="T6" s="2267"/>
      <c r="U6" s="2267"/>
      <c r="V6" s="2267"/>
      <c r="W6" s="2267"/>
      <c r="X6" s="2273"/>
      <c r="Y6" s="901"/>
      <c r="Z6" s="766"/>
      <c r="AA6" s="861"/>
    </row>
    <row r="7" spans="2:27" x14ac:dyDescent="0.25">
      <c r="B7" s="164"/>
      <c r="C7" s="485" t="s">
        <v>406</v>
      </c>
      <c r="D7" s="486"/>
      <c r="E7" s="480"/>
      <c r="F7" s="480"/>
      <c r="G7" s="2266"/>
      <c r="H7" s="2267"/>
      <c r="I7" s="2267"/>
      <c r="J7" s="2176"/>
      <c r="K7" s="2267"/>
      <c r="L7" s="2267"/>
      <c r="M7" s="2267"/>
      <c r="N7" s="2267"/>
      <c r="O7" s="2267"/>
      <c r="P7" s="2267"/>
      <c r="Q7" s="2267"/>
      <c r="R7" s="2267"/>
      <c r="S7" s="2267"/>
      <c r="T7" s="2267"/>
      <c r="U7" s="2267"/>
      <c r="V7" s="2267"/>
      <c r="W7" s="2267"/>
      <c r="X7" s="2273"/>
      <c r="Y7" s="901"/>
      <c r="Z7" s="766"/>
      <c r="AA7" s="861"/>
    </row>
    <row r="8" spans="2:27" x14ac:dyDescent="0.25">
      <c r="B8" s="164"/>
      <c r="C8" s="485" t="s">
        <v>407</v>
      </c>
      <c r="D8" s="486"/>
      <c r="E8" s="480"/>
      <c r="F8" s="480"/>
      <c r="G8" s="480"/>
      <c r="H8" s="2266"/>
      <c r="I8" s="2267"/>
      <c r="J8" s="2176"/>
      <c r="K8" s="2267"/>
      <c r="L8" s="2267"/>
      <c r="M8" s="2267"/>
      <c r="N8" s="2267"/>
      <c r="O8" s="2267"/>
      <c r="P8" s="2267"/>
      <c r="Q8" s="2267"/>
      <c r="R8" s="2267"/>
      <c r="S8" s="2267"/>
      <c r="T8" s="2267"/>
      <c r="U8" s="2267"/>
      <c r="V8" s="2267"/>
      <c r="W8" s="2267"/>
      <c r="X8" s="2273"/>
      <c r="Y8" s="901"/>
      <c r="Z8" s="766"/>
      <c r="AA8" s="861"/>
    </row>
    <row r="9" spans="2:27" x14ac:dyDescent="0.25">
      <c r="B9" s="164"/>
      <c r="C9" s="485" t="s">
        <v>408</v>
      </c>
      <c r="D9" s="486"/>
      <c r="E9" s="480"/>
      <c r="F9" s="480"/>
      <c r="G9" s="480"/>
      <c r="H9" s="480"/>
      <c r="I9" s="2266"/>
      <c r="J9" s="2176"/>
      <c r="K9" s="2267"/>
      <c r="L9" s="2267"/>
      <c r="M9" s="2267"/>
      <c r="N9" s="2267"/>
      <c r="O9" s="2267"/>
      <c r="P9" s="2267"/>
      <c r="Q9" s="2267"/>
      <c r="R9" s="2267"/>
      <c r="S9" s="2267"/>
      <c r="T9" s="2267"/>
      <c r="U9" s="2267"/>
      <c r="V9" s="2267"/>
      <c r="W9" s="2267"/>
      <c r="X9" s="2273"/>
      <c r="Y9" s="901"/>
      <c r="Z9" s="766"/>
      <c r="AA9" s="861"/>
    </row>
    <row r="10" spans="2:27" x14ac:dyDescent="0.25">
      <c r="B10" s="164"/>
      <c r="C10" s="485" t="s">
        <v>424</v>
      </c>
      <c r="D10" s="486"/>
      <c r="E10" s="480"/>
      <c r="F10" s="480"/>
      <c r="G10" s="480"/>
      <c r="H10" s="480"/>
      <c r="I10" s="480"/>
      <c r="J10" s="2269"/>
      <c r="K10" s="2267"/>
      <c r="L10" s="2267"/>
      <c r="M10" s="2267"/>
      <c r="N10" s="2267"/>
      <c r="O10" s="2267"/>
      <c r="P10" s="2267"/>
      <c r="Q10" s="2267"/>
      <c r="R10" s="2267"/>
      <c r="S10" s="2267"/>
      <c r="T10" s="2267"/>
      <c r="U10" s="2267"/>
      <c r="V10" s="2267"/>
      <c r="W10" s="2267"/>
      <c r="X10" s="2273"/>
      <c r="Y10" s="901"/>
      <c r="Z10" s="766"/>
      <c r="AA10" s="861"/>
    </row>
    <row r="11" spans="2:27" x14ac:dyDescent="0.25">
      <c r="B11" s="164"/>
      <c r="C11" s="485" t="s">
        <v>425</v>
      </c>
      <c r="D11" s="486"/>
      <c r="E11" s="480"/>
      <c r="F11" s="480"/>
      <c r="G11" s="480"/>
      <c r="H11" s="480"/>
      <c r="I11" s="480"/>
      <c r="J11" s="480"/>
      <c r="K11" s="2266"/>
      <c r="L11" s="2267"/>
      <c r="M11" s="2267"/>
      <c r="N11" s="2267"/>
      <c r="O11" s="2267"/>
      <c r="P11" s="2267"/>
      <c r="Q11" s="2267"/>
      <c r="R11" s="2267"/>
      <c r="S11" s="2267"/>
      <c r="T11" s="2267"/>
      <c r="U11" s="2267"/>
      <c r="V11" s="2267"/>
      <c r="W11" s="2267"/>
      <c r="X11" s="2273"/>
      <c r="Y11" s="901"/>
      <c r="Z11" s="766"/>
      <c r="AA11" s="861"/>
    </row>
    <row r="12" spans="2:27" x14ac:dyDescent="0.25">
      <c r="B12" s="164"/>
      <c r="C12" s="485" t="s">
        <v>426</v>
      </c>
      <c r="D12" s="486"/>
      <c r="E12" s="480"/>
      <c r="F12" s="480"/>
      <c r="G12" s="480"/>
      <c r="H12" s="480"/>
      <c r="I12" s="480"/>
      <c r="J12" s="480"/>
      <c r="K12" s="480"/>
      <c r="L12" s="2266"/>
      <c r="M12" s="2267"/>
      <c r="N12" s="2267"/>
      <c r="O12" s="2267"/>
      <c r="P12" s="2267"/>
      <c r="Q12" s="2267"/>
      <c r="R12" s="2267"/>
      <c r="S12" s="2267"/>
      <c r="T12" s="2267"/>
      <c r="U12" s="2267"/>
      <c r="V12" s="2267"/>
      <c r="W12" s="2267"/>
      <c r="X12" s="2273"/>
      <c r="Y12" s="901"/>
      <c r="Z12" s="766"/>
      <c r="AA12" s="861"/>
    </row>
    <row r="13" spans="2:27" x14ac:dyDescent="0.25">
      <c r="B13" s="164"/>
      <c r="C13" s="485" t="s">
        <v>427</v>
      </c>
      <c r="D13" s="486"/>
      <c r="E13" s="480"/>
      <c r="F13" s="480"/>
      <c r="G13" s="480"/>
      <c r="H13" s="480"/>
      <c r="I13" s="480"/>
      <c r="J13" s="480"/>
      <c r="K13" s="480"/>
      <c r="L13" s="480"/>
      <c r="M13" s="2266"/>
      <c r="N13" s="2267"/>
      <c r="O13" s="2267"/>
      <c r="P13" s="2267"/>
      <c r="Q13" s="2267"/>
      <c r="R13" s="2267"/>
      <c r="S13" s="2267"/>
      <c r="T13" s="2267"/>
      <c r="U13" s="2267"/>
      <c r="V13" s="2267"/>
      <c r="W13" s="2267"/>
      <c r="X13" s="2273"/>
      <c r="Y13" s="901"/>
      <c r="Z13" s="766"/>
      <c r="AA13" s="861"/>
    </row>
    <row r="14" spans="2:27" x14ac:dyDescent="0.25">
      <c r="B14" s="164"/>
      <c r="C14" s="485" t="s">
        <v>428</v>
      </c>
      <c r="D14" s="486"/>
      <c r="E14" s="480"/>
      <c r="F14" s="480"/>
      <c r="G14" s="480"/>
      <c r="H14" s="480"/>
      <c r="I14" s="480"/>
      <c r="J14" s="480"/>
      <c r="K14" s="480"/>
      <c r="L14" s="480"/>
      <c r="M14" s="480"/>
      <c r="N14" s="2267"/>
      <c r="O14" s="2267"/>
      <c r="P14" s="2267"/>
      <c r="Q14" s="2267"/>
      <c r="R14" s="2267"/>
      <c r="S14" s="2267"/>
      <c r="T14" s="2267"/>
      <c r="U14" s="2267"/>
      <c r="V14" s="2267"/>
      <c r="W14" s="2267"/>
      <c r="X14" s="2273"/>
      <c r="Y14" s="901"/>
      <c r="Z14" s="766"/>
      <c r="AA14" s="861"/>
    </row>
    <row r="15" spans="2:27" x14ac:dyDescent="0.25">
      <c r="B15" s="164"/>
      <c r="C15" s="485" t="s">
        <v>414</v>
      </c>
      <c r="D15" s="486"/>
      <c r="E15" s="480"/>
      <c r="F15" s="480"/>
      <c r="G15" s="480"/>
      <c r="H15" s="480"/>
      <c r="I15" s="480"/>
      <c r="J15" s="480"/>
      <c r="K15" s="480"/>
      <c r="L15" s="480"/>
      <c r="M15" s="480"/>
      <c r="N15" s="480"/>
      <c r="O15" s="2267"/>
      <c r="P15" s="2267"/>
      <c r="Q15" s="2267"/>
      <c r="R15" s="2267"/>
      <c r="S15" s="2267"/>
      <c r="T15" s="2267"/>
      <c r="U15" s="2267"/>
      <c r="V15" s="2267"/>
      <c r="W15" s="2267"/>
      <c r="X15" s="2273"/>
      <c r="Y15" s="901"/>
      <c r="Z15" s="766"/>
      <c r="AA15" s="861"/>
    </row>
    <row r="16" spans="2:27" x14ac:dyDescent="0.25">
      <c r="B16" s="164"/>
      <c r="C16" s="485" t="s">
        <v>415</v>
      </c>
      <c r="D16" s="486"/>
      <c r="E16" s="480"/>
      <c r="F16" s="480"/>
      <c r="G16" s="480"/>
      <c r="H16" s="480"/>
      <c r="I16" s="480"/>
      <c r="J16" s="480"/>
      <c r="K16" s="480"/>
      <c r="L16" s="480"/>
      <c r="M16" s="480"/>
      <c r="N16" s="480"/>
      <c r="O16" s="480"/>
      <c r="P16" s="2267"/>
      <c r="Q16" s="2267"/>
      <c r="R16" s="2267"/>
      <c r="S16" s="2267"/>
      <c r="T16" s="2267"/>
      <c r="U16" s="2267"/>
      <c r="V16" s="2267"/>
      <c r="W16" s="2267"/>
      <c r="X16" s="2273"/>
      <c r="Y16" s="901"/>
      <c r="Z16" s="766"/>
      <c r="AA16" s="861"/>
    </row>
    <row r="17" spans="2:27" x14ac:dyDescent="0.25">
      <c r="B17" s="164"/>
      <c r="C17" s="485" t="s">
        <v>429</v>
      </c>
      <c r="D17" s="486"/>
      <c r="E17" s="480"/>
      <c r="F17" s="480"/>
      <c r="G17" s="480"/>
      <c r="H17" s="480"/>
      <c r="I17" s="480"/>
      <c r="J17" s="480"/>
      <c r="K17" s="480"/>
      <c r="L17" s="480"/>
      <c r="M17" s="480"/>
      <c r="N17" s="480"/>
      <c r="O17" s="480"/>
      <c r="P17" s="480"/>
      <c r="Q17" s="2267"/>
      <c r="R17" s="2267"/>
      <c r="S17" s="2267"/>
      <c r="T17" s="2267"/>
      <c r="U17" s="2267"/>
      <c r="V17" s="2267"/>
      <c r="W17" s="2267"/>
      <c r="X17" s="2273"/>
      <c r="Y17" s="901"/>
      <c r="Z17" s="766"/>
      <c r="AA17" s="861"/>
    </row>
    <row r="18" spans="2:27" x14ac:dyDescent="0.25">
      <c r="B18" s="164"/>
      <c r="C18" s="485" t="s">
        <v>417</v>
      </c>
      <c r="D18" s="486"/>
      <c r="E18" s="480"/>
      <c r="F18" s="480"/>
      <c r="G18" s="480"/>
      <c r="H18" s="480"/>
      <c r="I18" s="480"/>
      <c r="J18" s="480"/>
      <c r="K18" s="480"/>
      <c r="L18" s="480"/>
      <c r="M18" s="480"/>
      <c r="N18" s="480"/>
      <c r="O18" s="480"/>
      <c r="P18" s="480"/>
      <c r="Q18" s="480"/>
      <c r="R18" s="2267"/>
      <c r="S18" s="2267"/>
      <c r="T18" s="2267"/>
      <c r="U18" s="2267"/>
      <c r="V18" s="2267"/>
      <c r="W18" s="2267"/>
      <c r="X18" s="2273"/>
      <c r="Y18" s="901"/>
      <c r="Z18" s="766"/>
      <c r="AA18" s="861"/>
    </row>
    <row r="19" spans="2:27" x14ac:dyDescent="0.25">
      <c r="B19" s="164"/>
      <c r="C19" s="485" t="s">
        <v>418</v>
      </c>
      <c r="D19" s="486"/>
      <c r="E19" s="480"/>
      <c r="F19" s="480"/>
      <c r="G19" s="480"/>
      <c r="H19" s="480"/>
      <c r="I19" s="480"/>
      <c r="J19" s="480"/>
      <c r="K19" s="480"/>
      <c r="L19" s="480"/>
      <c r="M19" s="480"/>
      <c r="N19" s="480"/>
      <c r="O19" s="480"/>
      <c r="P19" s="480"/>
      <c r="Q19" s="480"/>
      <c r="R19" s="480"/>
      <c r="S19" s="2267"/>
      <c r="T19" s="2267"/>
      <c r="U19" s="2267"/>
      <c r="V19" s="2267"/>
      <c r="W19" s="2267"/>
      <c r="X19" s="2273"/>
      <c r="Y19" s="901"/>
      <c r="Z19" s="766"/>
      <c r="AA19" s="861"/>
    </row>
    <row r="20" spans="2:27" x14ac:dyDescent="0.25">
      <c r="B20" s="164"/>
      <c r="C20" s="485" t="s">
        <v>419</v>
      </c>
      <c r="D20" s="486"/>
      <c r="E20" s="480"/>
      <c r="F20" s="480"/>
      <c r="G20" s="480"/>
      <c r="H20" s="480"/>
      <c r="I20" s="480"/>
      <c r="J20" s="480"/>
      <c r="K20" s="480"/>
      <c r="L20" s="480"/>
      <c r="M20" s="480"/>
      <c r="N20" s="480"/>
      <c r="O20" s="480"/>
      <c r="P20" s="480"/>
      <c r="Q20" s="480"/>
      <c r="R20" s="480"/>
      <c r="S20" s="480"/>
      <c r="T20" s="2267"/>
      <c r="U20" s="2267"/>
      <c r="V20" s="2267"/>
      <c r="W20" s="2267"/>
      <c r="X20" s="2273"/>
      <c r="Y20" s="901"/>
      <c r="Z20" s="766"/>
      <c r="AA20" s="861"/>
    </row>
    <row r="21" spans="2:27" x14ac:dyDescent="0.25">
      <c r="B21" s="164"/>
      <c r="C21" s="485" t="s">
        <v>430</v>
      </c>
      <c r="D21" s="486"/>
      <c r="E21" s="480"/>
      <c r="F21" s="480"/>
      <c r="G21" s="480"/>
      <c r="H21" s="480"/>
      <c r="I21" s="480"/>
      <c r="J21" s="480"/>
      <c r="K21" s="480"/>
      <c r="L21" s="480"/>
      <c r="M21" s="480"/>
      <c r="N21" s="480"/>
      <c r="O21" s="480"/>
      <c r="P21" s="480"/>
      <c r="Q21" s="480"/>
      <c r="R21" s="480"/>
      <c r="S21" s="480"/>
      <c r="T21" s="480"/>
      <c r="U21" s="2267"/>
      <c r="V21" s="2267"/>
      <c r="W21" s="2267"/>
      <c r="X21" s="2273"/>
      <c r="Y21" s="901"/>
      <c r="Z21" s="766"/>
      <c r="AA21" s="861"/>
    </row>
    <row r="22" spans="2:27" x14ac:dyDescent="0.25">
      <c r="B22" s="164"/>
      <c r="C22" s="485" t="s">
        <v>421</v>
      </c>
      <c r="D22" s="486"/>
      <c r="E22" s="480"/>
      <c r="F22" s="480"/>
      <c r="G22" s="480"/>
      <c r="H22" s="480"/>
      <c r="I22" s="480"/>
      <c r="J22" s="480"/>
      <c r="K22" s="480"/>
      <c r="L22" s="480"/>
      <c r="M22" s="480"/>
      <c r="N22" s="480"/>
      <c r="O22" s="480"/>
      <c r="P22" s="480"/>
      <c r="Q22" s="480"/>
      <c r="R22" s="480"/>
      <c r="S22" s="480"/>
      <c r="T22" s="480"/>
      <c r="U22" s="480"/>
      <c r="V22" s="2267"/>
      <c r="W22" s="2267"/>
      <c r="X22" s="2273"/>
      <c r="Y22" s="901"/>
      <c r="Z22" s="766"/>
      <c r="AA22" s="861"/>
    </row>
    <row r="23" spans="2:27" x14ac:dyDescent="0.25">
      <c r="B23" s="164"/>
      <c r="C23" s="485" t="s">
        <v>422</v>
      </c>
      <c r="D23" s="486"/>
      <c r="E23" s="480"/>
      <c r="F23" s="480"/>
      <c r="G23" s="480"/>
      <c r="H23" s="480"/>
      <c r="I23" s="480"/>
      <c r="J23" s="480"/>
      <c r="K23" s="480"/>
      <c r="L23" s="480"/>
      <c r="M23" s="480"/>
      <c r="N23" s="480"/>
      <c r="O23" s="480"/>
      <c r="P23" s="480"/>
      <c r="Q23" s="480"/>
      <c r="R23" s="480"/>
      <c r="S23" s="480"/>
      <c r="T23" s="480"/>
      <c r="U23" s="480"/>
      <c r="V23" s="480"/>
      <c r="W23" s="2267"/>
      <c r="X23" s="2273"/>
      <c r="Y23"/>
      <c r="Z23" s="766"/>
      <c r="AA23" s="861"/>
    </row>
    <row r="24" spans="2:27" x14ac:dyDescent="0.25">
      <c r="B24" s="164"/>
      <c r="C24" s="485" t="s">
        <v>951</v>
      </c>
      <c r="D24" s="486"/>
      <c r="E24" s="480"/>
      <c r="F24" s="482"/>
      <c r="G24" s="482"/>
      <c r="H24" s="482"/>
      <c r="I24" s="482"/>
      <c r="J24" s="482"/>
      <c r="K24" s="482"/>
      <c r="L24" s="482"/>
      <c r="M24" s="482"/>
      <c r="N24" s="482"/>
      <c r="O24" s="482"/>
      <c r="P24" s="482"/>
      <c r="Q24" s="482"/>
      <c r="R24" s="482"/>
      <c r="S24" s="482"/>
      <c r="T24" s="482"/>
      <c r="U24" s="482"/>
      <c r="V24" s="482"/>
      <c r="W24" s="482"/>
      <c r="X24" s="2273"/>
      <c r="Y24"/>
      <c r="Z24" s="766"/>
      <c r="AA24" s="861"/>
    </row>
    <row r="25" spans="2:27" x14ac:dyDescent="0.25">
      <c r="B25" s="164"/>
      <c r="C25" s="899" t="s">
        <v>383</v>
      </c>
      <c r="D25" s="487"/>
      <c r="E25" s="481"/>
      <c r="F25" s="482"/>
      <c r="G25" s="482"/>
      <c r="H25" s="482"/>
      <c r="I25" s="482"/>
      <c r="J25" s="482"/>
      <c r="K25" s="482"/>
      <c r="L25" s="482"/>
      <c r="M25" s="482"/>
      <c r="N25" s="482"/>
      <c r="O25" s="482"/>
      <c r="P25" s="482"/>
      <c r="Q25" s="482"/>
      <c r="R25" s="482"/>
      <c r="S25" s="482"/>
      <c r="T25" s="482"/>
      <c r="U25" s="482"/>
      <c r="V25" s="482"/>
      <c r="W25" s="482"/>
      <c r="X25" s="482"/>
      <c r="Y25" s="110" t="s">
        <v>213</v>
      </c>
      <c r="Z25" s="766"/>
      <c r="AA25" s="861"/>
    </row>
    <row r="26" spans="2:27" x14ac:dyDescent="0.25">
      <c r="B26" s="164"/>
      <c r="C26" s="449" t="s">
        <v>383</v>
      </c>
      <c r="D26" s="487"/>
      <c r="E26" s="231"/>
      <c r="F26" s="232"/>
      <c r="G26" s="232"/>
      <c r="H26" s="232"/>
      <c r="I26" s="232"/>
      <c r="J26" s="232"/>
      <c r="K26" s="232"/>
      <c r="L26" s="232"/>
      <c r="M26" s="232"/>
      <c r="N26" s="232"/>
      <c r="O26" s="232"/>
      <c r="P26" s="232"/>
      <c r="Q26" s="232"/>
      <c r="R26" s="232"/>
      <c r="S26" s="232"/>
      <c r="T26" s="232"/>
      <c r="U26" s="232"/>
      <c r="V26" s="232"/>
      <c r="W26" s="232"/>
      <c r="X26" s="232"/>
      <c r="Y26" s="768"/>
      <c r="Z26" s="767"/>
      <c r="AA26" s="861"/>
    </row>
    <row r="27" spans="2:27" ht="7.5" customHeight="1" x14ac:dyDescent="0.25">
      <c r="B27" s="164"/>
      <c r="C27" s="764"/>
      <c r="D27" s="291"/>
      <c r="E27" s="902"/>
      <c r="F27" s="902"/>
      <c r="G27" s="902"/>
      <c r="H27" s="902"/>
      <c r="I27" s="902"/>
      <c r="J27" s="902"/>
      <c r="K27" s="902"/>
      <c r="L27" s="902"/>
      <c r="M27" s="902"/>
      <c r="N27" s="902"/>
      <c r="O27" s="902"/>
      <c r="P27" s="902"/>
      <c r="Q27" s="902"/>
      <c r="R27" s="902"/>
      <c r="S27" s="902"/>
      <c r="T27" s="902"/>
      <c r="U27" s="902"/>
      <c r="V27" s="902"/>
      <c r="W27" s="902"/>
      <c r="X27" s="902"/>
      <c r="Y27" s="903"/>
      <c r="Z27" s="110"/>
      <c r="AA27" s="861"/>
    </row>
    <row r="28" spans="2:27" x14ac:dyDescent="0.25">
      <c r="B28" s="164"/>
      <c r="C28" s="764"/>
      <c r="D28" s="291"/>
      <c r="E28" s="902"/>
      <c r="F28" s="902"/>
      <c r="G28" s="902"/>
      <c r="H28" s="902"/>
      <c r="I28" s="902"/>
      <c r="J28" s="902"/>
      <c r="K28" s="902"/>
      <c r="L28" s="902"/>
      <c r="M28" s="2277"/>
      <c r="N28" s="2278"/>
      <c r="O28" s="2278"/>
      <c r="P28" s="2278"/>
      <c r="Q28" s="2278"/>
      <c r="R28" s="2278"/>
      <c r="S28" s="2278"/>
      <c r="T28" s="2278"/>
      <c r="U28" s="2278"/>
      <c r="V28" s="2279"/>
      <c r="W28"/>
      <c r="X28"/>
      <c r="Y28"/>
      <c r="Z28" s="110"/>
      <c r="AA28" s="861"/>
    </row>
    <row r="29" spans="2:27" ht="7.5" customHeight="1" x14ac:dyDescent="0.25">
      <c r="B29" s="164"/>
      <c r="C29" s="764"/>
      <c r="D29" s="291"/>
      <c r="E29" s="902"/>
      <c r="F29" s="902"/>
      <c r="G29" s="902"/>
      <c r="H29" s="902"/>
      <c r="I29" s="902"/>
      <c r="J29" s="902"/>
      <c r="K29" s="902"/>
      <c r="L29" s="902"/>
      <c r="M29" s="902"/>
      <c r="N29" s="902"/>
      <c r="O29"/>
      <c r="P29"/>
      <c r="Q29"/>
      <c r="R29"/>
      <c r="S29"/>
      <c r="T29"/>
      <c r="U29"/>
      <c r="V29"/>
      <c r="W29"/>
      <c r="X29"/>
      <c r="Y29"/>
      <c r="Z29" s="110"/>
      <c r="AA29" s="861"/>
    </row>
    <row r="30" spans="2:27" x14ac:dyDescent="0.25">
      <c r="B30" s="164"/>
      <c r="C30" s="284" t="s">
        <v>431</v>
      </c>
      <c r="D30" s="284"/>
      <c r="E30" s="284"/>
      <c r="F30" s="284"/>
      <c r="G30" s="284"/>
      <c r="H30" s="284"/>
      <c r="I30" s="284"/>
      <c r="J30" s="284"/>
      <c r="K30" s="284"/>
      <c r="L30" s="284"/>
      <c r="M30" s="284"/>
      <c r="N30" s="284"/>
      <c r="O30" s="284"/>
      <c r="P30" s="284"/>
      <c r="Q30" s="284"/>
      <c r="R30" s="284"/>
      <c r="S30" s="284"/>
      <c r="T30" s="284"/>
      <c r="U30" s="284"/>
      <c r="V30" s="284"/>
      <c r="W30" s="284"/>
      <c r="X30" s="284"/>
      <c r="Y30" s="284"/>
      <c r="Z30" s="110"/>
      <c r="AA30" s="861"/>
    </row>
    <row r="31" spans="2:27" ht="45" customHeight="1" x14ac:dyDescent="0.25">
      <c r="B31" s="164"/>
      <c r="C31" s="2274"/>
      <c r="D31" s="2275"/>
      <c r="E31" s="2275"/>
      <c r="F31" s="2275"/>
      <c r="G31" s="2275"/>
      <c r="H31" s="2275"/>
      <c r="I31" s="2275"/>
      <c r="J31" s="2275"/>
      <c r="K31" s="2275"/>
      <c r="L31" s="2275"/>
      <c r="M31" s="2275"/>
      <c r="N31" s="2275"/>
      <c r="O31" s="2275"/>
      <c r="P31" s="2275"/>
      <c r="Q31" s="2275"/>
      <c r="R31" s="2275"/>
      <c r="S31" s="2275"/>
      <c r="T31" s="2275"/>
      <c r="U31" s="2275"/>
      <c r="V31" s="2275"/>
      <c r="W31" s="2275"/>
      <c r="X31" s="2275"/>
      <c r="Y31" s="2276"/>
      <c r="Z31" s="110"/>
      <c r="AA31" s="861"/>
    </row>
    <row r="32" spans="2:27" ht="9" customHeight="1" thickBot="1" x14ac:dyDescent="0.3">
      <c r="B32" s="417"/>
      <c r="C32" s="154"/>
      <c r="D32" s="154"/>
      <c r="E32" s="154"/>
      <c r="F32" s="154"/>
      <c r="G32" s="154"/>
      <c r="H32" s="154"/>
      <c r="I32" s="154"/>
      <c r="J32" s="154"/>
      <c r="K32" s="154"/>
      <c r="L32" s="154"/>
      <c r="M32" s="154"/>
      <c r="N32" s="154"/>
      <c r="O32" s="154"/>
      <c r="P32" s="154"/>
      <c r="Q32" s="154"/>
      <c r="R32" s="154"/>
      <c r="S32" s="154"/>
      <c r="T32" s="154"/>
      <c r="U32" s="154"/>
      <c r="V32" s="154"/>
      <c r="W32" s="154"/>
      <c r="X32" s="154"/>
      <c r="Y32" s="154"/>
      <c r="Z32" s="154"/>
      <c r="AA32" s="835"/>
    </row>
  </sheetData>
  <sheetProtection algorithmName="SHA-512" hashValue="0Ze/PnxEtb3DpjV5Nhr1PZt5y4YOXSQyBVWLMy15yv7aaMToZkGpCVS1hZga3rGuL6/laqmPkprllXaSMvH09Q==" saltValue="/Vc1HUsAFFkAg6V8Nn1Kkg==" spinCount="100000" sheet="1" formatCells="0" formatColumns="0" formatRows="0"/>
  <mergeCells count="23">
    <mergeCell ref="C31:Y31"/>
    <mergeCell ref="S5:S19"/>
    <mergeCell ref="T5:T20"/>
    <mergeCell ref="U5:U21"/>
    <mergeCell ref="V5:V22"/>
    <mergeCell ref="M5:M13"/>
    <mergeCell ref="N5:N14"/>
    <mergeCell ref="M28:V28"/>
    <mergeCell ref="C2:Z2"/>
    <mergeCell ref="F5:F6"/>
    <mergeCell ref="G5:G7"/>
    <mergeCell ref="P5:P16"/>
    <mergeCell ref="H5:H8"/>
    <mergeCell ref="I5:I9"/>
    <mergeCell ref="J5:J10"/>
    <mergeCell ref="K5:K11"/>
    <mergeCell ref="L5:L12"/>
    <mergeCell ref="W5:W23"/>
    <mergeCell ref="Q5:Q17"/>
    <mergeCell ref="R5:R18"/>
    <mergeCell ref="O5:O15"/>
    <mergeCell ref="C5:D5"/>
    <mergeCell ref="X5:X24"/>
  </mergeCells>
  <conditionalFormatting sqref="E6:W24">
    <cfRule type="cellIs" dxfId="1" priority="1" operator="equal">
      <formula>"X"</formula>
    </cfRule>
  </conditionalFormatting>
  <conditionalFormatting sqref="E5:Y5 Y6:Y22 E25:Y27 E28:M28 E29:N29">
    <cfRule type="cellIs" dxfId="0" priority="2" operator="equal">
      <formula>"X"</formula>
    </cfRule>
  </conditionalFormatting>
  <dataValidations count="1">
    <dataValidation type="list" allowBlank="1" showInputMessage="1" showErrorMessage="1" sqref="F7:F26 G8:G26 H9:H26 I10:I26 J11:J26 K12:K26 L13:L26 M14:M26 N15:N26 O16:O26 P17:P26 Q18:Q26 R19:R26 S20:S26 T21:T26 U22:U26 V23:V26 W25:X26 Y26 E6:E26" xr:uid="{00000000-0002-0000-2200-000000000000}">
      <formula1>"X"</formula1>
    </dataValidation>
  </dataValidations>
  <pageMargins left="0.7" right="0.7" top="0.75" bottom="0.75" header="0.3" footer="0.3"/>
  <pageSetup scale="87" orientation="landscape" r:id="rId1"/>
  <headerFooter>
    <oddFooter>&amp;LForm 9B
Identity of Interest Matrix&amp;CCFA Forms</oddFooter>
  </headerFooter>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B1:M47"/>
  <sheetViews>
    <sheetView showGridLines="0" zoomScaleNormal="100" workbookViewId="0">
      <selection activeCell="W24" sqref="W24"/>
    </sheetView>
  </sheetViews>
  <sheetFormatPr defaultColWidth="9.140625" defaultRowHeight="15" x14ac:dyDescent="0.25"/>
  <cols>
    <col min="1" max="2" width="1.7109375" style="296" customWidth="1"/>
    <col min="3" max="3" width="27.140625" style="296" customWidth="1"/>
    <col min="4" max="4" width="9.140625" style="296"/>
    <col min="5" max="5" width="11.42578125" style="296" customWidth="1"/>
    <col min="6" max="6" width="15.28515625" style="296" customWidth="1"/>
    <col min="7" max="7" width="13.140625" style="296" customWidth="1"/>
    <col min="8" max="8" width="9.140625" style="296"/>
    <col min="9" max="9" width="14.5703125" style="296" bestFit="1" customWidth="1"/>
    <col min="10" max="11" width="11" style="296" customWidth="1"/>
    <col min="12" max="12" width="14.85546875" style="296" customWidth="1"/>
    <col min="13" max="13" width="1.7109375" style="296" customWidth="1"/>
    <col min="14" max="16384" width="9.140625" style="296"/>
  </cols>
  <sheetData>
    <row r="1" spans="2:13" ht="7.5" customHeight="1" thickBot="1" x14ac:dyDescent="0.3">
      <c r="B1" s="450"/>
      <c r="C1" s="450"/>
      <c r="D1" s="450"/>
      <c r="E1" s="450"/>
      <c r="F1" s="450"/>
      <c r="G1" s="450"/>
      <c r="H1" s="450"/>
      <c r="I1" s="450"/>
      <c r="J1" s="450"/>
      <c r="K1" s="450"/>
      <c r="L1" s="450"/>
      <c r="M1" s="451"/>
    </row>
    <row r="2" spans="2:13" ht="9" customHeight="1" x14ac:dyDescent="0.3">
      <c r="B2" s="233"/>
      <c r="C2" s="234"/>
      <c r="D2" s="235"/>
      <c r="E2" s="234"/>
      <c r="F2" s="234"/>
      <c r="G2" s="234"/>
      <c r="H2" s="234"/>
      <c r="I2" s="234"/>
      <c r="J2" s="234"/>
      <c r="K2" s="235"/>
      <c r="L2" s="234"/>
      <c r="M2" s="236"/>
    </row>
    <row r="3" spans="2:13" ht="18.75" x14ac:dyDescent="0.3">
      <c r="B3" s="237"/>
      <c r="C3" s="1796" t="s">
        <v>1043</v>
      </c>
      <c r="D3" s="1796"/>
      <c r="E3" s="1796"/>
      <c r="F3" s="1796"/>
      <c r="G3" s="1796"/>
      <c r="H3" s="1796"/>
      <c r="I3" s="1796"/>
      <c r="J3" s="1796"/>
      <c r="K3" s="1796"/>
      <c r="L3" s="1796"/>
      <c r="M3" s="238"/>
    </row>
    <row r="4" spans="2:13" x14ac:dyDescent="0.25">
      <c r="B4" s="239"/>
      <c r="C4" s="240"/>
      <c r="D4" s="240"/>
      <c r="E4" s="240"/>
      <c r="F4" s="240"/>
      <c r="G4" s="240"/>
      <c r="H4" s="240"/>
      <c r="I4" s="110"/>
      <c r="J4" s="110"/>
      <c r="K4" s="110"/>
      <c r="L4" s="110"/>
      <c r="M4" s="241"/>
    </row>
    <row r="5" spans="2:13" ht="16.5" thickBot="1" x14ac:dyDescent="0.3">
      <c r="B5" s="239"/>
      <c r="C5" s="252" t="s">
        <v>1044</v>
      </c>
      <c r="D5" s="242"/>
      <c r="E5" s="243"/>
      <c r="F5" s="240"/>
      <c r="G5" s="240"/>
      <c r="H5" s="240"/>
      <c r="I5" s="240"/>
      <c r="J5" s="240"/>
      <c r="K5" s="240"/>
      <c r="L5" s="240"/>
      <c r="M5" s="241"/>
    </row>
    <row r="6" spans="2:13" ht="24.75" thickBot="1" x14ac:dyDescent="0.3">
      <c r="B6" s="244"/>
      <c r="C6" s="497" t="s">
        <v>836</v>
      </c>
      <c r="D6" s="683" t="s">
        <v>432</v>
      </c>
      <c r="E6" s="245" t="s">
        <v>433</v>
      </c>
      <c r="F6" s="246" t="s">
        <v>434</v>
      </c>
      <c r="G6" s="246" t="s">
        <v>435</v>
      </c>
      <c r="H6" s="246" t="s">
        <v>458</v>
      </c>
      <c r="I6" s="246" t="s">
        <v>436</v>
      </c>
      <c r="J6" s="246" t="s">
        <v>544</v>
      </c>
      <c r="K6" s="246" t="s">
        <v>437</v>
      </c>
      <c r="L6" s="247" t="s">
        <v>438</v>
      </c>
      <c r="M6" s="238"/>
    </row>
    <row r="7" spans="2:13" x14ac:dyDescent="0.25">
      <c r="B7" s="248"/>
      <c r="C7" s="679"/>
      <c r="D7" s="697" t="s">
        <v>491</v>
      </c>
      <c r="E7" s="698" t="s">
        <v>479</v>
      </c>
      <c r="F7" s="546"/>
      <c r="G7" s="668"/>
      <c r="H7" s="669"/>
      <c r="I7" s="669"/>
      <c r="J7" s="669" t="s">
        <v>479</v>
      </c>
      <c r="K7" s="694"/>
      <c r="L7" s="670"/>
      <c r="M7" s="238"/>
    </row>
    <row r="8" spans="2:13" x14ac:dyDescent="0.25">
      <c r="B8" s="244"/>
      <c r="C8" s="680"/>
      <c r="D8" s="699"/>
      <c r="E8" s="700"/>
      <c r="F8" s="673"/>
      <c r="G8" s="674"/>
      <c r="H8" s="675"/>
      <c r="I8" s="675"/>
      <c r="J8" s="675"/>
      <c r="K8" s="695"/>
      <c r="L8" s="676"/>
      <c r="M8" s="238"/>
    </row>
    <row r="9" spans="2:13" x14ac:dyDescent="0.25">
      <c r="B9" s="244"/>
      <c r="C9" s="680"/>
      <c r="D9" s="699"/>
      <c r="E9" s="700"/>
      <c r="F9" s="673"/>
      <c r="G9" s="674"/>
      <c r="H9" s="675"/>
      <c r="I9" s="675"/>
      <c r="J9" s="675"/>
      <c r="K9" s="695"/>
      <c r="L9" s="676"/>
      <c r="M9" s="238"/>
    </row>
    <row r="10" spans="2:13" x14ac:dyDescent="0.25">
      <c r="B10" s="244"/>
      <c r="C10" s="680"/>
      <c r="D10" s="699"/>
      <c r="E10" s="700"/>
      <c r="F10" s="673"/>
      <c r="G10" s="674"/>
      <c r="H10" s="675"/>
      <c r="I10" s="675"/>
      <c r="J10" s="675"/>
      <c r="K10" s="695"/>
      <c r="L10" s="676"/>
      <c r="M10" s="238"/>
    </row>
    <row r="11" spans="2:13" x14ac:dyDescent="0.25">
      <c r="B11" s="244"/>
      <c r="C11" s="680"/>
      <c r="D11" s="699"/>
      <c r="E11" s="700"/>
      <c r="F11" s="673"/>
      <c r="G11" s="674"/>
      <c r="H11" s="675"/>
      <c r="I11" s="675"/>
      <c r="J11" s="675"/>
      <c r="K11" s="695"/>
      <c r="L11" s="676"/>
      <c r="M11" s="238"/>
    </row>
    <row r="12" spans="2:13" x14ac:dyDescent="0.25">
      <c r="B12" s="244"/>
      <c r="C12" s="680"/>
      <c r="D12" s="699"/>
      <c r="E12" s="700"/>
      <c r="F12" s="673"/>
      <c r="G12" s="674"/>
      <c r="H12" s="675"/>
      <c r="I12" s="675"/>
      <c r="J12" s="675"/>
      <c r="K12" s="695"/>
      <c r="L12" s="676"/>
      <c r="M12" s="238"/>
    </row>
    <row r="13" spans="2:13" x14ac:dyDescent="0.25">
      <c r="B13" s="1571" t="s">
        <v>997</v>
      </c>
      <c r="C13" s="680"/>
      <c r="D13" s="699"/>
      <c r="E13" s="700"/>
      <c r="F13" s="673"/>
      <c r="G13" s="674"/>
      <c r="H13" s="675"/>
      <c r="I13" s="675"/>
      <c r="J13" s="675"/>
      <c r="K13" s="695"/>
      <c r="L13" s="676"/>
      <c r="M13" s="238"/>
    </row>
    <row r="14" spans="2:13" hidden="1" x14ac:dyDescent="0.25">
      <c r="B14" s="1589"/>
      <c r="C14" s="680"/>
      <c r="D14" s="699"/>
      <c r="E14" s="700"/>
      <c r="F14" s="673"/>
      <c r="G14" s="674"/>
      <c r="H14" s="675"/>
      <c r="I14" s="675"/>
      <c r="J14" s="675"/>
      <c r="K14" s="695"/>
      <c r="L14" s="676"/>
      <c r="M14" s="238"/>
    </row>
    <row r="15" spans="2:13" hidden="1" x14ac:dyDescent="0.25">
      <c r="B15" s="1589"/>
      <c r="C15" s="680"/>
      <c r="D15" s="699"/>
      <c r="E15" s="700"/>
      <c r="F15" s="673"/>
      <c r="G15" s="674"/>
      <c r="H15" s="675"/>
      <c r="I15" s="675"/>
      <c r="J15" s="675"/>
      <c r="K15" s="695"/>
      <c r="L15" s="676"/>
      <c r="M15" s="238"/>
    </row>
    <row r="16" spans="2:13" hidden="1" x14ac:dyDescent="0.25">
      <c r="B16" s="1589"/>
      <c r="C16" s="680"/>
      <c r="D16" s="699"/>
      <c r="E16" s="700"/>
      <c r="F16" s="673"/>
      <c r="G16" s="674"/>
      <c r="H16" s="675"/>
      <c r="I16" s="675"/>
      <c r="J16" s="675"/>
      <c r="K16" s="695"/>
      <c r="L16" s="676"/>
      <c r="M16" s="238"/>
    </row>
    <row r="17" spans="2:13" hidden="1" x14ac:dyDescent="0.25">
      <c r="B17" s="1589"/>
      <c r="C17" s="680"/>
      <c r="D17" s="699"/>
      <c r="E17" s="700"/>
      <c r="F17" s="673"/>
      <c r="G17" s="674"/>
      <c r="H17" s="675"/>
      <c r="I17" s="675"/>
      <c r="J17" s="675"/>
      <c r="K17" s="695"/>
      <c r="L17" s="676"/>
      <c r="M17" s="238"/>
    </row>
    <row r="18" spans="2:13" hidden="1" x14ac:dyDescent="0.25">
      <c r="B18" s="1589"/>
      <c r="C18" s="680"/>
      <c r="D18" s="699"/>
      <c r="E18" s="700"/>
      <c r="F18" s="673"/>
      <c r="G18" s="674"/>
      <c r="H18" s="675"/>
      <c r="I18" s="675"/>
      <c r="J18" s="675"/>
      <c r="K18" s="695"/>
      <c r="L18" s="676"/>
      <c r="M18" s="238"/>
    </row>
    <row r="19" spans="2:13" hidden="1" x14ac:dyDescent="0.25">
      <c r="B19" s="1589"/>
      <c r="C19" s="680"/>
      <c r="D19" s="699"/>
      <c r="E19" s="700"/>
      <c r="F19" s="673"/>
      <c r="G19" s="674"/>
      <c r="H19" s="675"/>
      <c r="I19" s="675"/>
      <c r="J19" s="675"/>
      <c r="K19" s="695"/>
      <c r="L19" s="676"/>
      <c r="M19" s="238"/>
    </row>
    <row r="20" spans="2:13" hidden="1" x14ac:dyDescent="0.25">
      <c r="B20" s="1589"/>
      <c r="C20" s="680"/>
      <c r="D20" s="699"/>
      <c r="E20" s="700"/>
      <c r="F20" s="673"/>
      <c r="G20" s="674"/>
      <c r="H20" s="675"/>
      <c r="I20" s="675"/>
      <c r="J20" s="675"/>
      <c r="K20" s="695"/>
      <c r="L20" s="676"/>
      <c r="M20" s="238"/>
    </row>
    <row r="21" spans="2:13" x14ac:dyDescent="0.25">
      <c r="B21" s="1573" t="s">
        <v>996</v>
      </c>
      <c r="C21" s="710"/>
      <c r="D21" s="711"/>
      <c r="E21" s="712"/>
      <c r="F21" s="713"/>
      <c r="G21" s="705"/>
      <c r="H21" s="706"/>
      <c r="I21" s="706"/>
      <c r="J21" s="706"/>
      <c r="K21" s="708"/>
      <c r="L21" s="709"/>
      <c r="M21" s="238"/>
    </row>
    <row r="22" spans="2:13" ht="6.75" customHeight="1" thickBot="1" x14ac:dyDescent="0.3">
      <c r="B22" s="244"/>
      <c r="C22" s="904"/>
      <c r="D22" s="905"/>
      <c r="E22" s="905"/>
      <c r="F22" s="906"/>
      <c r="G22" s="907"/>
      <c r="H22" s="908"/>
      <c r="I22" s="908"/>
      <c r="J22" s="908"/>
      <c r="K22" s="908"/>
      <c r="L22" s="909"/>
      <c r="M22" s="238"/>
    </row>
    <row r="23" spans="2:13" ht="7.5" customHeight="1" x14ac:dyDescent="0.25">
      <c r="B23" s="244"/>
      <c r="C23" s="257"/>
      <c r="D23" s="257"/>
      <c r="E23" s="257"/>
      <c r="F23" s="452"/>
      <c r="G23" s="257"/>
      <c r="H23" s="453"/>
      <c r="I23" s="453"/>
      <c r="J23" s="453"/>
      <c r="K23" s="453"/>
      <c r="L23" s="453"/>
      <c r="M23" s="238"/>
    </row>
    <row r="24" spans="2:13" ht="16.5" thickBot="1" x14ac:dyDescent="0.3">
      <c r="B24" s="239"/>
      <c r="C24" s="252" t="s">
        <v>1045</v>
      </c>
      <c r="D24" s="242"/>
      <c r="E24" s="243"/>
      <c r="F24" s="240"/>
      <c r="G24" s="240"/>
      <c r="H24" s="240"/>
      <c r="I24" s="240"/>
      <c r="J24" s="240"/>
      <c r="K24" s="240"/>
      <c r="L24" s="240"/>
      <c r="M24" s="241"/>
    </row>
    <row r="25" spans="2:13" ht="24.75" thickBot="1" x14ac:dyDescent="0.3">
      <c r="B25" s="244"/>
      <c r="C25" s="497" t="s">
        <v>837</v>
      </c>
      <c r="D25" s="683" t="s">
        <v>432</v>
      </c>
      <c r="E25" s="245" t="s">
        <v>433</v>
      </c>
      <c r="F25" s="246" t="s">
        <v>434</v>
      </c>
      <c r="G25" s="246" t="s">
        <v>435</v>
      </c>
      <c r="H25" s="246" t="s">
        <v>458</v>
      </c>
      <c r="I25" s="246" t="s">
        <v>543</v>
      </c>
      <c r="J25" s="246" t="s">
        <v>544</v>
      </c>
      <c r="K25" s="246" t="s">
        <v>461</v>
      </c>
      <c r="L25" s="247" t="s">
        <v>438</v>
      </c>
      <c r="M25" s="238"/>
    </row>
    <row r="26" spans="2:13" x14ac:dyDescent="0.25">
      <c r="B26" s="248"/>
      <c r="C26" s="681"/>
      <c r="D26" s="666" t="s">
        <v>491</v>
      </c>
      <c r="E26" s="667" t="s">
        <v>479</v>
      </c>
      <c r="F26" s="677"/>
      <c r="G26" s="668"/>
      <c r="H26" s="669"/>
      <c r="I26" s="692" t="s">
        <v>479</v>
      </c>
      <c r="J26" s="669" t="s">
        <v>479</v>
      </c>
      <c r="K26" s="694"/>
      <c r="L26" s="670"/>
      <c r="M26" s="238"/>
    </row>
    <row r="27" spans="2:13" x14ac:dyDescent="0.25">
      <c r="B27" s="244"/>
      <c r="C27" s="682"/>
      <c r="D27" s="671"/>
      <c r="E27" s="672"/>
      <c r="F27" s="678"/>
      <c r="G27" s="674"/>
      <c r="H27" s="675"/>
      <c r="I27" s="693"/>
      <c r="J27" s="675"/>
      <c r="K27" s="695"/>
      <c r="L27" s="676"/>
      <c r="M27" s="238"/>
    </row>
    <row r="28" spans="2:13" x14ac:dyDescent="0.25">
      <c r="B28" s="244"/>
      <c r="C28" s="682"/>
      <c r="D28" s="671"/>
      <c r="E28" s="672"/>
      <c r="F28" s="678"/>
      <c r="G28" s="674"/>
      <c r="H28" s="675"/>
      <c r="I28" s="693"/>
      <c r="J28" s="675"/>
      <c r="K28" s="695"/>
      <c r="L28" s="676"/>
      <c r="M28" s="238"/>
    </row>
    <row r="29" spans="2:13" x14ac:dyDescent="0.25">
      <c r="B29" s="244"/>
      <c r="C29" s="682"/>
      <c r="D29" s="671"/>
      <c r="E29" s="672"/>
      <c r="F29" s="678"/>
      <c r="G29" s="674"/>
      <c r="H29" s="675"/>
      <c r="I29" s="693"/>
      <c r="J29" s="675"/>
      <c r="K29" s="695"/>
      <c r="L29" s="676"/>
      <c r="M29" s="238"/>
    </row>
    <row r="30" spans="2:13" x14ac:dyDescent="0.25">
      <c r="B30" s="244"/>
      <c r="C30" s="682"/>
      <c r="D30" s="671"/>
      <c r="E30" s="672"/>
      <c r="F30" s="678"/>
      <c r="G30" s="674"/>
      <c r="H30" s="675"/>
      <c r="I30" s="693"/>
      <c r="J30" s="675"/>
      <c r="K30" s="695"/>
      <c r="L30" s="676"/>
      <c r="M30" s="238"/>
    </row>
    <row r="31" spans="2:13" x14ac:dyDescent="0.25">
      <c r="B31" s="244"/>
      <c r="C31" s="682"/>
      <c r="D31" s="671"/>
      <c r="E31" s="672"/>
      <c r="F31" s="678"/>
      <c r="G31" s="674"/>
      <c r="H31" s="675"/>
      <c r="I31" s="693"/>
      <c r="J31" s="675"/>
      <c r="K31" s="695"/>
      <c r="L31" s="676"/>
      <c r="M31" s="238"/>
    </row>
    <row r="32" spans="2:13" x14ac:dyDescent="0.25">
      <c r="B32" s="1571" t="s">
        <v>997</v>
      </c>
      <c r="C32" s="682"/>
      <c r="D32" s="671"/>
      <c r="E32" s="672"/>
      <c r="F32" s="678"/>
      <c r="G32" s="674"/>
      <c r="H32" s="675"/>
      <c r="I32" s="693"/>
      <c r="J32" s="675"/>
      <c r="K32" s="695"/>
      <c r="L32" s="676"/>
      <c r="M32" s="238"/>
    </row>
    <row r="33" spans="2:13" hidden="1" x14ac:dyDescent="0.25">
      <c r="B33" s="1589"/>
      <c r="C33" s="682"/>
      <c r="D33" s="671"/>
      <c r="E33" s="672"/>
      <c r="F33" s="678"/>
      <c r="G33" s="674"/>
      <c r="H33" s="675"/>
      <c r="I33" s="693"/>
      <c r="J33" s="675"/>
      <c r="K33" s="695"/>
      <c r="L33" s="676"/>
      <c r="M33" s="238"/>
    </row>
    <row r="34" spans="2:13" hidden="1" x14ac:dyDescent="0.25">
      <c r="B34" s="1589"/>
      <c r="C34" s="682"/>
      <c r="D34" s="671"/>
      <c r="E34" s="672"/>
      <c r="F34" s="678"/>
      <c r="G34" s="674"/>
      <c r="H34" s="675"/>
      <c r="I34" s="693"/>
      <c r="J34" s="675"/>
      <c r="K34" s="695"/>
      <c r="L34" s="676"/>
      <c r="M34" s="238"/>
    </row>
    <row r="35" spans="2:13" hidden="1" x14ac:dyDescent="0.25">
      <c r="B35" s="1589"/>
      <c r="C35" s="682"/>
      <c r="D35" s="671"/>
      <c r="E35" s="672"/>
      <c r="F35" s="678"/>
      <c r="G35" s="674"/>
      <c r="H35" s="675"/>
      <c r="I35" s="693"/>
      <c r="J35" s="675"/>
      <c r="K35" s="695"/>
      <c r="L35" s="676"/>
      <c r="M35" s="238"/>
    </row>
    <row r="36" spans="2:13" hidden="1" x14ac:dyDescent="0.25">
      <c r="B36" s="1589"/>
      <c r="C36" s="682"/>
      <c r="D36" s="671"/>
      <c r="E36" s="672"/>
      <c r="F36" s="678"/>
      <c r="G36" s="674"/>
      <c r="H36" s="675"/>
      <c r="I36" s="693"/>
      <c r="J36" s="675"/>
      <c r="K36" s="695"/>
      <c r="L36" s="676"/>
      <c r="M36" s="238"/>
    </row>
    <row r="37" spans="2:13" hidden="1" x14ac:dyDescent="0.25">
      <c r="B37" s="1589"/>
      <c r="C37" s="682"/>
      <c r="D37" s="671"/>
      <c r="E37" s="672"/>
      <c r="F37" s="678"/>
      <c r="G37" s="674"/>
      <c r="H37" s="675"/>
      <c r="I37" s="693"/>
      <c r="J37" s="675"/>
      <c r="K37" s="695"/>
      <c r="L37" s="676"/>
      <c r="M37" s="238"/>
    </row>
    <row r="38" spans="2:13" hidden="1" x14ac:dyDescent="0.25">
      <c r="B38" s="1589"/>
      <c r="C38" s="682"/>
      <c r="D38" s="671"/>
      <c r="E38" s="672"/>
      <c r="F38" s="678"/>
      <c r="G38" s="674"/>
      <c r="H38" s="675"/>
      <c r="I38" s="693"/>
      <c r="J38" s="675"/>
      <c r="K38" s="695"/>
      <c r="L38" s="676"/>
      <c r="M38" s="238"/>
    </row>
    <row r="39" spans="2:13" hidden="1" x14ac:dyDescent="0.25">
      <c r="B39" s="1589"/>
      <c r="C39" s="682"/>
      <c r="D39" s="671"/>
      <c r="E39" s="672"/>
      <c r="F39" s="678"/>
      <c r="G39" s="674"/>
      <c r="H39" s="675"/>
      <c r="I39" s="693"/>
      <c r="J39" s="675"/>
      <c r="K39" s="695"/>
      <c r="L39" s="676"/>
      <c r="M39" s="238"/>
    </row>
    <row r="40" spans="2:13" x14ac:dyDescent="0.25">
      <c r="B40" s="1573" t="s">
        <v>996</v>
      </c>
      <c r="C40" s="701"/>
      <c r="D40" s="702"/>
      <c r="E40" s="703"/>
      <c r="F40" s="704"/>
      <c r="G40" s="705"/>
      <c r="H40" s="706"/>
      <c r="I40" s="707"/>
      <c r="J40" s="706"/>
      <c r="K40" s="708"/>
      <c r="L40" s="709"/>
      <c r="M40" s="238"/>
    </row>
    <row r="41" spans="2:13" ht="7.5" customHeight="1" thickBot="1" x14ac:dyDescent="0.3">
      <c r="B41" s="244"/>
      <c r="C41" s="910"/>
      <c r="D41" s="906"/>
      <c r="E41" s="906"/>
      <c r="F41" s="907"/>
      <c r="G41" s="907"/>
      <c r="H41" s="908"/>
      <c r="I41" s="911"/>
      <c r="J41" s="908"/>
      <c r="K41" s="908"/>
      <c r="L41" s="909"/>
      <c r="M41" s="238"/>
    </row>
    <row r="42" spans="2:13" ht="9" customHeight="1" thickBot="1" x14ac:dyDescent="0.3">
      <c r="B42" s="249"/>
      <c r="C42" s="250"/>
      <c r="D42" s="250"/>
      <c r="E42" s="250"/>
      <c r="F42" s="250"/>
      <c r="G42" s="250"/>
      <c r="H42" s="250"/>
      <c r="I42" s="250"/>
      <c r="J42" s="250"/>
      <c r="K42" s="250"/>
      <c r="L42" s="250"/>
      <c r="M42" s="251"/>
    </row>
    <row r="47" spans="2:13" ht="14.25" customHeight="1" x14ac:dyDescent="0.25"/>
  </sheetData>
  <sheetProtection algorithmName="SHA-512" hashValue="zDTWoBVswN/55fOPwwDQrsPTqPshXAMGjaJ2eNO0qy+3ofVRwyvy9SN3GIHpmvh7WWW8PtOwkO/qYA3ypiylag==" saltValue="nufFO85QewCHfA3tx3GL6Q==" spinCount="100000" sheet="1" formatCells="0" formatColumns="0" formatRows="0" insertRows="0"/>
  <mergeCells count="1">
    <mergeCell ref="C3:L3"/>
  </mergeCells>
  <dataValidations count="5">
    <dataValidation type="list" allowBlank="1" showInputMessage="1" showErrorMessage="1" sqref="D7:D22 D26:D41" xr:uid="{00000000-0002-0000-2300-000000000000}">
      <formula1>Project_Type</formula1>
    </dataValidation>
    <dataValidation type="list" allowBlank="1" showInputMessage="1" showErrorMessage="1" sqref="E7:E22 E26:E41" xr:uid="{00000000-0002-0000-2300-000001000000}">
      <formula1>Act_Typ</formula1>
    </dataValidation>
    <dataValidation type="list" allowBlank="1" showInputMessage="1" showErrorMessage="1" sqref="J7:J22" xr:uid="{00000000-0002-0000-2300-000002000000}">
      <formula1>OnTime_OnBudget</formula1>
    </dataValidation>
    <dataValidation type="list" allowBlank="1" showInputMessage="1" showErrorMessage="1" sqref="I26:I41" xr:uid="{00000000-0002-0000-2300-000003000000}">
      <formula1>Project_Status</formula1>
    </dataValidation>
    <dataValidation type="list" allowBlank="1" showInputMessage="1" showErrorMessage="1" sqref="J26:J41" xr:uid="{00000000-0002-0000-2300-000004000000}">
      <formula1>OnTime_OnBudget2</formula1>
    </dataValidation>
  </dataValidations>
  <pageMargins left="0.7" right="0.7" top="0.75" bottom="0.75" header="0.3" footer="0.3"/>
  <pageSetup scale="87" orientation="landscape" r:id="rId1"/>
  <headerFooter>
    <oddFooter>&amp;LForm 9C
Project Sponsor Experience&amp;CCFA Forms</odd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B1:L43"/>
  <sheetViews>
    <sheetView showGridLines="0" zoomScaleNormal="100" workbookViewId="0">
      <selection activeCell="I49" sqref="I49"/>
    </sheetView>
  </sheetViews>
  <sheetFormatPr defaultColWidth="9.140625" defaultRowHeight="15" x14ac:dyDescent="0.25"/>
  <cols>
    <col min="1" max="2" width="1.7109375" style="296" customWidth="1"/>
    <col min="3" max="3" width="27.140625" style="296" customWidth="1"/>
    <col min="4" max="5" width="9.140625" style="296"/>
    <col min="6" max="6" width="15.28515625" style="296" customWidth="1"/>
    <col min="7" max="7" width="14.28515625" style="296" customWidth="1"/>
    <col min="8" max="9" width="16.5703125" style="296" customWidth="1"/>
    <col min="10" max="10" width="14.85546875" style="296" customWidth="1"/>
    <col min="11" max="11" width="17.140625" style="296" customWidth="1"/>
    <col min="12" max="12" width="1.7109375" style="296" customWidth="1"/>
    <col min="13" max="16384" width="9.140625" style="296"/>
  </cols>
  <sheetData>
    <row r="1" spans="2:12" ht="7.5" customHeight="1" thickBot="1" x14ac:dyDescent="0.3">
      <c r="B1" s="451"/>
      <c r="C1" s="451"/>
      <c r="D1" s="451"/>
      <c r="E1" s="451"/>
      <c r="F1" s="451"/>
      <c r="G1" s="451"/>
      <c r="H1" s="451"/>
      <c r="I1" s="451"/>
      <c r="J1" s="451"/>
      <c r="K1" s="451"/>
      <c r="L1" s="451"/>
    </row>
    <row r="2" spans="2:12" ht="9" customHeight="1" x14ac:dyDescent="0.3">
      <c r="B2" s="233"/>
      <c r="C2" s="253"/>
      <c r="D2" s="234"/>
      <c r="E2" s="234"/>
      <c r="F2" s="234"/>
      <c r="G2" s="234"/>
      <c r="H2" s="234"/>
      <c r="I2" s="235"/>
      <c r="J2" s="234"/>
      <c r="K2" s="234"/>
      <c r="L2" s="236"/>
    </row>
    <row r="3" spans="2:12" ht="18.75" x14ac:dyDescent="0.3">
      <c r="B3" s="237"/>
      <c r="C3" s="829" t="s">
        <v>482</v>
      </c>
      <c r="D3" s="490"/>
      <c r="E3" s="490"/>
      <c r="F3" s="490"/>
      <c r="G3" s="490"/>
      <c r="H3" s="490"/>
      <c r="I3" s="490"/>
      <c r="J3" s="490"/>
      <c r="K3" s="490"/>
      <c r="L3" s="238"/>
    </row>
    <row r="4" spans="2:12" x14ac:dyDescent="0.25">
      <c r="B4" s="239"/>
      <c r="C4" s="146"/>
      <c r="D4" s="240"/>
      <c r="E4" s="240"/>
      <c r="F4" s="240"/>
      <c r="G4" s="240"/>
      <c r="H4" s="240"/>
      <c r="I4" s="240"/>
      <c r="J4" s="240"/>
      <c r="K4" s="240"/>
      <c r="L4" s="241"/>
    </row>
    <row r="5" spans="2:12" x14ac:dyDescent="0.25">
      <c r="B5" s="244"/>
      <c r="C5" s="1385" t="s">
        <v>439</v>
      </c>
      <c r="D5" s="2280" t="str">
        <f>IF('1'!G16="",Messages!B121,'1'!G16)</f>
        <v>Enter Development Consultant Firm Name on Form 1</v>
      </c>
      <c r="E5" s="2281"/>
      <c r="F5" s="2281"/>
      <c r="G5" s="2281"/>
      <c r="H5" s="2281"/>
      <c r="I5" s="2281"/>
      <c r="J5" s="2282"/>
      <c r="K5" s="110"/>
      <c r="L5" s="254"/>
    </row>
    <row r="6" spans="2:12" ht="3.75" customHeight="1" thickBot="1" x14ac:dyDescent="0.3">
      <c r="B6" s="244"/>
      <c r="C6" s="111"/>
      <c r="D6" s="110"/>
      <c r="E6" s="110"/>
      <c r="F6" s="110"/>
      <c r="G6" s="110"/>
      <c r="H6" s="110"/>
      <c r="I6" s="110"/>
      <c r="J6" s="110"/>
      <c r="K6" s="110"/>
      <c r="L6" s="238"/>
    </row>
    <row r="7" spans="2:12" ht="24.75" thickBot="1" x14ac:dyDescent="0.3">
      <c r="B7" s="244"/>
      <c r="C7" s="256" t="s">
        <v>836</v>
      </c>
      <c r="D7" s="683" t="s">
        <v>432</v>
      </c>
      <c r="E7" s="245" t="s">
        <v>433</v>
      </c>
      <c r="F7" s="246" t="s">
        <v>435</v>
      </c>
      <c r="G7" s="246" t="s">
        <v>458</v>
      </c>
      <c r="H7" s="246" t="s">
        <v>436</v>
      </c>
      <c r="I7" s="683" t="s">
        <v>550</v>
      </c>
      <c r="J7" s="246" t="s">
        <v>437</v>
      </c>
      <c r="K7" s="247" t="s">
        <v>438</v>
      </c>
      <c r="L7" s="238"/>
    </row>
    <row r="8" spans="2:12" x14ac:dyDescent="0.25">
      <c r="B8" s="248"/>
      <c r="C8" s="517"/>
      <c r="D8" s="1600" t="s">
        <v>491</v>
      </c>
      <c r="E8" s="1601" t="s">
        <v>479</v>
      </c>
      <c r="F8" s="1602"/>
      <c r="G8" s="1603"/>
      <c r="H8" s="1604"/>
      <c r="I8" s="1604" t="s">
        <v>479</v>
      </c>
      <c r="J8" s="1605"/>
      <c r="K8" s="1606"/>
      <c r="L8" s="238"/>
    </row>
    <row r="9" spans="2:12" x14ac:dyDescent="0.25">
      <c r="B9" s="244"/>
      <c r="C9" s="520"/>
      <c r="D9" s="671"/>
      <c r="E9" s="1607"/>
      <c r="F9" s="1608"/>
      <c r="G9" s="685"/>
      <c r="H9" s="1609"/>
      <c r="I9" s="1609"/>
      <c r="J9" s="1610"/>
      <c r="K9" s="1611"/>
      <c r="L9" s="238"/>
    </row>
    <row r="10" spans="2:12" x14ac:dyDescent="0.25">
      <c r="B10" s="244"/>
      <c r="C10" s="520"/>
      <c r="D10" s="671"/>
      <c r="E10" s="1607"/>
      <c r="F10" s="1608"/>
      <c r="G10" s="685"/>
      <c r="H10" s="1609"/>
      <c r="I10" s="1609"/>
      <c r="J10" s="1610"/>
      <c r="K10" s="1611"/>
      <c r="L10" s="238"/>
    </row>
    <row r="11" spans="2:12" x14ac:dyDescent="0.25">
      <c r="B11" s="244"/>
      <c r="C11" s="520"/>
      <c r="D11" s="671"/>
      <c r="E11" s="1607"/>
      <c r="F11" s="1608"/>
      <c r="G11" s="685"/>
      <c r="H11" s="1609"/>
      <c r="I11" s="1609"/>
      <c r="J11" s="1610"/>
      <c r="K11" s="1611"/>
      <c r="L11" s="238"/>
    </row>
    <row r="12" spans="2:12" x14ac:dyDescent="0.25">
      <c r="B12" s="244"/>
      <c r="C12" s="520"/>
      <c r="D12" s="671"/>
      <c r="E12" s="1607"/>
      <c r="F12" s="1608"/>
      <c r="G12" s="685"/>
      <c r="H12" s="1609"/>
      <c r="I12" s="1609"/>
      <c r="J12" s="1610"/>
      <c r="K12" s="1611"/>
      <c r="L12" s="238"/>
    </row>
    <row r="13" spans="2:12" x14ac:dyDescent="0.25">
      <c r="B13" s="244"/>
      <c r="C13" s="520"/>
      <c r="D13" s="671"/>
      <c r="E13" s="1607"/>
      <c r="F13" s="1608"/>
      <c r="G13" s="685"/>
      <c r="H13" s="1609"/>
      <c r="I13" s="1609"/>
      <c r="J13" s="1610"/>
      <c r="K13" s="1611"/>
      <c r="L13" s="238"/>
    </row>
    <row r="14" spans="2:12" x14ac:dyDescent="0.25">
      <c r="B14" s="1571" t="s">
        <v>997</v>
      </c>
      <c r="C14" s="520"/>
      <c r="D14" s="671"/>
      <c r="E14" s="1607"/>
      <c r="F14" s="1608"/>
      <c r="G14" s="685"/>
      <c r="H14" s="1609"/>
      <c r="I14" s="1609"/>
      <c r="J14" s="1610"/>
      <c r="K14" s="1611"/>
      <c r="L14" s="238"/>
    </row>
    <row r="15" spans="2:12" hidden="1" x14ac:dyDescent="0.25">
      <c r="B15" s="1589"/>
      <c r="C15" s="520"/>
      <c r="D15" s="671"/>
      <c r="E15" s="1607"/>
      <c r="F15" s="1608"/>
      <c r="G15" s="685"/>
      <c r="H15" s="1609"/>
      <c r="I15" s="1609"/>
      <c r="J15" s="1610"/>
      <c r="K15" s="1611"/>
      <c r="L15" s="238"/>
    </row>
    <row r="16" spans="2:12" hidden="1" x14ac:dyDescent="0.25">
      <c r="B16" s="1589"/>
      <c r="C16" s="520"/>
      <c r="D16" s="671"/>
      <c r="E16" s="1607"/>
      <c r="F16" s="1608"/>
      <c r="G16" s="685"/>
      <c r="H16" s="1609"/>
      <c r="I16" s="1609"/>
      <c r="J16" s="1610"/>
      <c r="K16" s="1611"/>
      <c r="L16" s="238"/>
    </row>
    <row r="17" spans="2:12" hidden="1" x14ac:dyDescent="0.25">
      <c r="B17" s="1589"/>
      <c r="C17" s="520"/>
      <c r="D17" s="671"/>
      <c r="E17" s="1607"/>
      <c r="F17" s="1608"/>
      <c r="G17" s="685"/>
      <c r="H17" s="1609"/>
      <c r="I17" s="1609"/>
      <c r="J17" s="1610"/>
      <c r="K17" s="1611"/>
      <c r="L17" s="238"/>
    </row>
    <row r="18" spans="2:12" hidden="1" x14ac:dyDescent="0.25">
      <c r="B18" s="1589"/>
      <c r="C18" s="520"/>
      <c r="D18" s="671"/>
      <c r="E18" s="1607"/>
      <c r="F18" s="1608"/>
      <c r="G18" s="685"/>
      <c r="H18" s="1609"/>
      <c r="I18" s="1609"/>
      <c r="J18" s="1610"/>
      <c r="K18" s="1611"/>
      <c r="L18" s="238"/>
    </row>
    <row r="19" spans="2:12" hidden="1" x14ac:dyDescent="0.25">
      <c r="B19" s="1589"/>
      <c r="C19" s="520"/>
      <c r="D19" s="671"/>
      <c r="E19" s="1607"/>
      <c r="F19" s="1608"/>
      <c r="G19" s="685"/>
      <c r="H19" s="1609"/>
      <c r="I19" s="1609"/>
      <c r="J19" s="1610"/>
      <c r="K19" s="1611"/>
      <c r="L19" s="238"/>
    </row>
    <row r="20" spans="2:12" hidden="1" x14ac:dyDescent="0.25">
      <c r="B20" s="1590"/>
      <c r="C20" s="520"/>
      <c r="D20" s="671"/>
      <c r="E20" s="1607"/>
      <c r="F20" s="1608"/>
      <c r="G20" s="685"/>
      <c r="H20" s="1609"/>
      <c r="I20" s="1609"/>
      <c r="J20" s="1610"/>
      <c r="K20" s="1611"/>
      <c r="L20" s="238"/>
    </row>
    <row r="21" spans="2:12" hidden="1" x14ac:dyDescent="0.25">
      <c r="B21" s="1590"/>
      <c r="C21" s="520"/>
      <c r="D21" s="671"/>
      <c r="E21" s="1607"/>
      <c r="F21" s="1608"/>
      <c r="G21" s="685"/>
      <c r="H21" s="1609"/>
      <c r="I21" s="1609"/>
      <c r="J21" s="1610"/>
      <c r="K21" s="1611"/>
      <c r="L21" s="238"/>
    </row>
    <row r="22" spans="2:12" x14ac:dyDescent="0.25">
      <c r="B22" s="1573" t="s">
        <v>996</v>
      </c>
      <c r="C22" s="520"/>
      <c r="D22" s="671"/>
      <c r="E22" s="1607"/>
      <c r="F22" s="1608"/>
      <c r="G22" s="685"/>
      <c r="H22" s="1609"/>
      <c r="I22" s="1609"/>
      <c r="J22" s="1610"/>
      <c r="K22" s="1611"/>
      <c r="L22" s="238"/>
    </row>
    <row r="23" spans="2:12" ht="7.5" customHeight="1" thickBot="1" x14ac:dyDescent="0.3">
      <c r="B23" s="244"/>
      <c r="C23" s="853"/>
      <c r="D23" s="912"/>
      <c r="E23" s="914"/>
      <c r="F23" s="1612"/>
      <c r="G23" s="914"/>
      <c r="H23" s="1613"/>
      <c r="I23" s="1613"/>
      <c r="J23" s="1614"/>
      <c r="K23" s="1615"/>
      <c r="L23" s="238"/>
    </row>
    <row r="24" spans="2:12" ht="7.5" customHeight="1" x14ac:dyDescent="0.25">
      <c r="B24" s="239"/>
      <c r="C24" s="111"/>
      <c r="D24" s="257"/>
      <c r="E24" s="257"/>
      <c r="F24" s="257"/>
      <c r="G24" s="257"/>
      <c r="H24" s="257"/>
      <c r="I24" s="257"/>
      <c r="J24" s="257"/>
      <c r="K24" s="257"/>
      <c r="L24" s="241"/>
    </row>
    <row r="25" spans="2:12" ht="16.5" customHeight="1" thickBot="1" x14ac:dyDescent="0.3">
      <c r="B25" s="239"/>
      <c r="C25" s="252" t="s">
        <v>440</v>
      </c>
      <c r="D25" s="252"/>
      <c r="E25" s="252"/>
      <c r="F25" s="252"/>
      <c r="G25" s="252"/>
      <c r="H25" s="240"/>
      <c r="I25" s="240"/>
      <c r="J25" s="240"/>
      <c r="K25" s="240"/>
      <c r="L25" s="241"/>
    </row>
    <row r="26" spans="2:12" ht="24.75" thickBot="1" x14ac:dyDescent="0.3">
      <c r="B26" s="244"/>
      <c r="C26" s="256" t="s">
        <v>837</v>
      </c>
      <c r="D26" s="683" t="s">
        <v>432</v>
      </c>
      <c r="E26" s="245" t="s">
        <v>433</v>
      </c>
      <c r="F26" s="246" t="s">
        <v>435</v>
      </c>
      <c r="G26" s="246" t="s">
        <v>458</v>
      </c>
      <c r="H26" s="246" t="s">
        <v>543</v>
      </c>
      <c r="I26" s="683" t="s">
        <v>550</v>
      </c>
      <c r="J26" s="246" t="s">
        <v>551</v>
      </c>
      <c r="K26" s="247" t="s">
        <v>438</v>
      </c>
      <c r="L26" s="238"/>
    </row>
    <row r="27" spans="2:12" x14ac:dyDescent="0.25">
      <c r="B27" s="248"/>
      <c r="C27" s="517"/>
      <c r="D27" s="1616" t="s">
        <v>491</v>
      </c>
      <c r="E27" s="1603" t="s">
        <v>479</v>
      </c>
      <c r="F27" s="1601"/>
      <c r="G27" s="1617"/>
      <c r="H27" s="1604"/>
      <c r="I27" s="1604" t="s">
        <v>479</v>
      </c>
      <c r="J27" s="1605"/>
      <c r="K27" s="1606"/>
      <c r="L27" s="238"/>
    </row>
    <row r="28" spans="2:12" x14ac:dyDescent="0.25">
      <c r="B28" s="244"/>
      <c r="C28" s="520"/>
      <c r="D28" s="684"/>
      <c r="E28" s="685"/>
      <c r="F28" s="1607"/>
      <c r="G28" s="1618"/>
      <c r="H28" s="1609"/>
      <c r="I28" s="1609"/>
      <c r="J28" s="1610"/>
      <c r="K28" s="1611"/>
      <c r="L28" s="238"/>
    </row>
    <row r="29" spans="2:12" x14ac:dyDescent="0.25">
      <c r="B29" s="244"/>
      <c r="C29" s="520"/>
      <c r="D29" s="684"/>
      <c r="E29" s="685"/>
      <c r="F29" s="1607"/>
      <c r="G29" s="1618"/>
      <c r="H29" s="1609"/>
      <c r="I29" s="1609"/>
      <c r="J29" s="1610"/>
      <c r="K29" s="1611"/>
      <c r="L29" s="238"/>
    </row>
    <row r="30" spans="2:12" x14ac:dyDescent="0.25">
      <c r="B30" s="244"/>
      <c r="C30" s="520"/>
      <c r="D30" s="684"/>
      <c r="E30" s="685"/>
      <c r="F30" s="1607"/>
      <c r="G30" s="1618"/>
      <c r="H30" s="1609"/>
      <c r="I30" s="1609"/>
      <c r="J30" s="1610"/>
      <c r="K30" s="1611"/>
      <c r="L30" s="238"/>
    </row>
    <row r="31" spans="2:12" x14ac:dyDescent="0.25">
      <c r="B31" s="244"/>
      <c r="C31" s="520"/>
      <c r="D31" s="684"/>
      <c r="E31" s="685"/>
      <c r="F31" s="1607"/>
      <c r="G31" s="1618"/>
      <c r="H31" s="1609"/>
      <c r="I31" s="1609"/>
      <c r="J31" s="1610"/>
      <c r="K31" s="1611"/>
      <c r="L31" s="238"/>
    </row>
    <row r="32" spans="2:12" x14ac:dyDescent="0.25">
      <c r="B32" s="244"/>
      <c r="C32" s="520"/>
      <c r="D32" s="684"/>
      <c r="E32" s="685"/>
      <c r="F32" s="1607"/>
      <c r="G32" s="1618"/>
      <c r="H32" s="1609"/>
      <c r="I32" s="1609"/>
      <c r="J32" s="1610"/>
      <c r="K32" s="1611"/>
      <c r="L32" s="238"/>
    </row>
    <row r="33" spans="2:12" x14ac:dyDescent="0.25">
      <c r="B33" s="1571" t="s">
        <v>997</v>
      </c>
      <c r="C33" s="520"/>
      <c r="D33" s="684"/>
      <c r="E33" s="685"/>
      <c r="F33" s="1607"/>
      <c r="G33" s="1618"/>
      <c r="H33" s="1609"/>
      <c r="I33" s="1609"/>
      <c r="J33" s="1610"/>
      <c r="K33" s="1611"/>
      <c r="L33" s="238"/>
    </row>
    <row r="34" spans="2:12" hidden="1" x14ac:dyDescent="0.25">
      <c r="B34" s="1589"/>
      <c r="C34" s="520"/>
      <c r="D34" s="684"/>
      <c r="E34" s="685"/>
      <c r="F34" s="1607"/>
      <c r="G34" s="1618"/>
      <c r="H34" s="1609"/>
      <c r="I34" s="1609"/>
      <c r="J34" s="1610"/>
      <c r="K34" s="1611"/>
      <c r="L34" s="238"/>
    </row>
    <row r="35" spans="2:12" hidden="1" x14ac:dyDescent="0.25">
      <c r="B35" s="1589"/>
      <c r="C35" s="520"/>
      <c r="D35" s="684"/>
      <c r="E35" s="685"/>
      <c r="F35" s="1607"/>
      <c r="G35" s="1618"/>
      <c r="H35" s="1609"/>
      <c r="I35" s="1609"/>
      <c r="J35" s="1610"/>
      <c r="K35" s="1611"/>
      <c r="L35" s="238"/>
    </row>
    <row r="36" spans="2:12" hidden="1" x14ac:dyDescent="0.25">
      <c r="B36" s="1589"/>
      <c r="C36" s="520"/>
      <c r="D36" s="684"/>
      <c r="E36" s="685"/>
      <c r="F36" s="1607"/>
      <c r="G36" s="1618"/>
      <c r="H36" s="1609"/>
      <c r="I36" s="1609"/>
      <c r="J36" s="1610"/>
      <c r="K36" s="1611"/>
      <c r="L36" s="238"/>
    </row>
    <row r="37" spans="2:12" hidden="1" x14ac:dyDescent="0.25">
      <c r="B37" s="1589"/>
      <c r="C37" s="520"/>
      <c r="D37" s="684"/>
      <c r="E37" s="685"/>
      <c r="F37" s="1607"/>
      <c r="G37" s="1618"/>
      <c r="H37" s="1609"/>
      <c r="I37" s="1609"/>
      <c r="J37" s="1610"/>
      <c r="K37" s="1611"/>
      <c r="L37" s="238"/>
    </row>
    <row r="38" spans="2:12" hidden="1" x14ac:dyDescent="0.25">
      <c r="B38" s="1589"/>
      <c r="C38" s="520"/>
      <c r="D38" s="684"/>
      <c r="E38" s="685"/>
      <c r="F38" s="1607"/>
      <c r="G38" s="1618"/>
      <c r="H38" s="1609"/>
      <c r="I38" s="1609"/>
      <c r="J38" s="1610"/>
      <c r="K38" s="1611"/>
      <c r="L38" s="238"/>
    </row>
    <row r="39" spans="2:12" hidden="1" x14ac:dyDescent="0.25">
      <c r="B39" s="1589"/>
      <c r="C39" s="520"/>
      <c r="D39" s="684"/>
      <c r="E39" s="685"/>
      <c r="F39" s="1607"/>
      <c r="G39" s="1618"/>
      <c r="H39" s="1609"/>
      <c r="I39" s="1609"/>
      <c r="J39" s="1610"/>
      <c r="K39" s="1611"/>
      <c r="L39" s="238"/>
    </row>
    <row r="40" spans="2:12" hidden="1" x14ac:dyDescent="0.25">
      <c r="B40" s="1589"/>
      <c r="C40" s="520"/>
      <c r="D40" s="684"/>
      <c r="E40" s="685"/>
      <c r="F40" s="1607"/>
      <c r="G40" s="1618"/>
      <c r="H40" s="1609"/>
      <c r="I40" s="1609"/>
      <c r="J40" s="1610"/>
      <c r="K40" s="1611"/>
      <c r="L40" s="238"/>
    </row>
    <row r="41" spans="2:12" x14ac:dyDescent="0.25">
      <c r="B41" s="1573" t="s">
        <v>996</v>
      </c>
      <c r="C41" s="714"/>
      <c r="D41" s="715"/>
      <c r="E41" s="716"/>
      <c r="F41" s="1619"/>
      <c r="G41" s="1620"/>
      <c r="H41" s="1621"/>
      <c r="I41" s="1621"/>
      <c r="J41" s="1622"/>
      <c r="K41" s="1623"/>
      <c r="L41" s="238"/>
    </row>
    <row r="42" spans="2:12" ht="7.5" customHeight="1" thickBot="1" x14ac:dyDescent="0.3">
      <c r="B42" s="244"/>
      <c r="C42" s="853"/>
      <c r="D42" s="913"/>
      <c r="E42" s="914"/>
      <c r="F42" s="914"/>
      <c r="G42" s="1613"/>
      <c r="H42" s="1613"/>
      <c r="I42" s="1613"/>
      <c r="J42" s="1614"/>
      <c r="K42" s="1615"/>
      <c r="L42" s="238"/>
    </row>
    <row r="43" spans="2:12" ht="9" customHeight="1" thickBot="1" x14ac:dyDescent="0.3">
      <c r="B43" s="249"/>
      <c r="C43" s="255"/>
      <c r="D43" s="250"/>
      <c r="E43" s="250"/>
      <c r="F43" s="250"/>
      <c r="G43" s="250"/>
      <c r="H43" s="250"/>
      <c r="I43" s="250"/>
      <c r="J43" s="250"/>
      <c r="K43" s="250"/>
      <c r="L43" s="251"/>
    </row>
  </sheetData>
  <sheetProtection algorithmName="SHA-512" hashValue="Fixz/iy69xxnpNTs74W4MHXTuRn9UyCWMxUj2cs9iMUojSPclcPn92HMgHGhV4UQ6xxy8XYSA7EBGW0xzu/YLg==" saltValue="uPW7JrY+ouVtNtMrxOYp+A==" spinCount="100000" sheet="1" formatCells="0" formatColumns="0" formatRows="0" insertRows="0"/>
  <mergeCells count="1">
    <mergeCell ref="D5:J5"/>
  </mergeCells>
  <dataValidations count="5">
    <dataValidation type="list" allowBlank="1" showInputMessage="1" showErrorMessage="1" sqref="I8:I23" xr:uid="{00000000-0002-0000-2400-000000000000}">
      <formula1>OnTime_OnBudget</formula1>
    </dataValidation>
    <dataValidation type="list" allowBlank="1" showInputMessage="1" showErrorMessage="1" sqref="D8:D23 D27:D42" xr:uid="{00000000-0002-0000-2400-000001000000}">
      <formula1>Project_Type</formula1>
    </dataValidation>
    <dataValidation type="list" allowBlank="1" showInputMessage="1" showErrorMessage="1" sqref="E8:E23 E27:E42" xr:uid="{00000000-0002-0000-2400-000002000000}">
      <formula1>Act_Typ</formula1>
    </dataValidation>
    <dataValidation type="list" allowBlank="1" showInputMessage="1" showErrorMessage="1" sqref="H27:H42" xr:uid="{00000000-0002-0000-2400-000003000000}">
      <formula1>Project_Status</formula1>
    </dataValidation>
    <dataValidation type="list" allowBlank="1" showInputMessage="1" showErrorMessage="1" sqref="I27:I42" xr:uid="{00000000-0002-0000-2400-000004000000}">
      <formula1>OnTime_OnBudget2</formula1>
    </dataValidation>
  </dataValidations>
  <pageMargins left="0.7" right="0.7" top="0.75" bottom="0.75" header="0.3" footer="0.3"/>
  <pageSetup scale="85" orientation="landscape" r:id="rId1"/>
  <headerFooter>
    <oddFooter>&amp;LForm 9D
Project Development Consultant Experience&amp;CCFA Forms</odd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B1:J24"/>
  <sheetViews>
    <sheetView showGridLines="0" zoomScaleNormal="100" workbookViewId="0">
      <selection activeCell="D30" sqref="D30"/>
    </sheetView>
  </sheetViews>
  <sheetFormatPr defaultColWidth="9.140625" defaultRowHeight="15" x14ac:dyDescent="0.25"/>
  <cols>
    <col min="1" max="2" width="1.7109375" style="296" customWidth="1"/>
    <col min="3" max="3" width="25.7109375" style="296" customWidth="1"/>
    <col min="4" max="4" width="14.28515625" style="296" customWidth="1"/>
    <col min="5" max="5" width="8.5703125" style="296" customWidth="1"/>
    <col min="6" max="6" width="22.85546875" style="296" customWidth="1"/>
    <col min="7" max="8" width="14.28515625" style="296" customWidth="1"/>
    <col min="9" max="9" width="12.85546875" style="296" customWidth="1"/>
    <col min="10" max="10" width="1.7109375" style="296" customWidth="1"/>
    <col min="11" max="16384" width="9.140625" style="296"/>
  </cols>
  <sheetData>
    <row r="1" spans="2:10" ht="7.5" customHeight="1" thickBot="1" x14ac:dyDescent="0.3">
      <c r="B1" s="451"/>
      <c r="C1" s="451"/>
      <c r="D1" s="451"/>
      <c r="E1" s="451"/>
      <c r="F1" s="451"/>
      <c r="G1" s="451"/>
      <c r="H1" s="451"/>
      <c r="I1" s="451"/>
      <c r="J1" s="451"/>
    </row>
    <row r="2" spans="2:10" ht="9" customHeight="1" x14ac:dyDescent="0.25">
      <c r="B2" s="258"/>
      <c r="C2" s="234"/>
      <c r="D2" s="234"/>
      <c r="E2" s="234"/>
      <c r="F2" s="234"/>
      <c r="G2" s="234"/>
      <c r="H2" s="234"/>
      <c r="I2" s="234"/>
      <c r="J2" s="236"/>
    </row>
    <row r="3" spans="2:10" ht="18.75" x14ac:dyDescent="0.3">
      <c r="B3" s="259"/>
      <c r="C3" s="829" t="s">
        <v>483</v>
      </c>
      <c r="D3" s="490"/>
      <c r="E3" s="490"/>
      <c r="F3" s="490"/>
      <c r="G3" s="490"/>
      <c r="H3" s="490"/>
      <c r="I3" s="490"/>
      <c r="J3" s="238"/>
    </row>
    <row r="4" spans="2:10" x14ac:dyDescent="0.25">
      <c r="B4" s="244"/>
      <c r="C4" s="498"/>
      <c r="D4" s="110"/>
      <c r="E4" s="110"/>
      <c r="F4" s="110"/>
      <c r="G4" s="110"/>
      <c r="H4" s="260"/>
      <c r="I4" s="260"/>
      <c r="J4" s="254"/>
    </row>
    <row r="5" spans="2:10" x14ac:dyDescent="0.25">
      <c r="B5" s="244"/>
      <c r="C5" s="1385" t="s">
        <v>441</v>
      </c>
      <c r="D5" s="2283" t="str">
        <f>IF('9A'!D71="",Messages!B125,'9A'!D71)</f>
        <v>Enter Property Management Firm Name on Form 9A</v>
      </c>
      <c r="E5" s="2283"/>
      <c r="F5" s="2283"/>
      <c r="G5" s="2283"/>
      <c r="H5" s="2283"/>
      <c r="I5" s="2284"/>
      <c r="J5" s="254"/>
    </row>
    <row r="6" spans="2:10" ht="3.75" customHeight="1" thickBot="1" x14ac:dyDescent="0.3">
      <c r="B6" s="244"/>
      <c r="C6" s="257"/>
      <c r="D6" s="257"/>
      <c r="E6" s="110"/>
      <c r="F6" s="110"/>
      <c r="G6" s="110"/>
      <c r="H6" s="110"/>
      <c r="I6" s="110"/>
      <c r="J6" s="238"/>
    </row>
    <row r="7" spans="2:10" ht="36.75" thickBot="1" x14ac:dyDescent="0.3">
      <c r="B7" s="244"/>
      <c r="C7" s="256" t="s">
        <v>838</v>
      </c>
      <c r="D7" s="246" t="s">
        <v>435</v>
      </c>
      <c r="E7" s="246" t="s">
        <v>458</v>
      </c>
      <c r="F7" s="246" t="s">
        <v>442</v>
      </c>
      <c r="G7" s="246" t="s">
        <v>443</v>
      </c>
      <c r="H7" s="246" t="s">
        <v>459</v>
      </c>
      <c r="I7" s="247" t="s">
        <v>460</v>
      </c>
      <c r="J7" s="238"/>
    </row>
    <row r="8" spans="2:10" x14ac:dyDescent="0.25">
      <c r="B8" s="248"/>
      <c r="C8" s="920"/>
      <c r="D8" s="686"/>
      <c r="E8" s="687"/>
      <c r="F8" s="690"/>
      <c r="G8" s="687"/>
      <c r="H8" s="687"/>
      <c r="I8" s="670"/>
      <c r="J8" s="238"/>
    </row>
    <row r="9" spans="2:10" x14ac:dyDescent="0.25">
      <c r="B9" s="244"/>
      <c r="C9" s="919"/>
      <c r="D9" s="688"/>
      <c r="E9" s="689"/>
      <c r="F9" s="691"/>
      <c r="G9" s="689"/>
      <c r="H9" s="689"/>
      <c r="I9" s="676"/>
      <c r="J9" s="238"/>
    </row>
    <row r="10" spans="2:10" x14ac:dyDescent="0.25">
      <c r="B10" s="244"/>
      <c r="C10" s="919"/>
      <c r="D10" s="688"/>
      <c r="E10" s="689"/>
      <c r="F10" s="691"/>
      <c r="G10" s="689"/>
      <c r="H10" s="689"/>
      <c r="I10" s="676"/>
      <c r="J10" s="238"/>
    </row>
    <row r="11" spans="2:10" x14ac:dyDescent="0.25">
      <c r="B11" s="244"/>
      <c r="C11" s="919"/>
      <c r="D11" s="688"/>
      <c r="E11" s="689"/>
      <c r="F11" s="691"/>
      <c r="G11" s="689"/>
      <c r="H11" s="689"/>
      <c r="I11" s="676"/>
      <c r="J11" s="238"/>
    </row>
    <row r="12" spans="2:10" x14ac:dyDescent="0.25">
      <c r="B12" s="244"/>
      <c r="C12" s="919"/>
      <c r="D12" s="688"/>
      <c r="E12" s="689"/>
      <c r="F12" s="691"/>
      <c r="G12" s="689"/>
      <c r="H12" s="689"/>
      <c r="I12" s="676"/>
      <c r="J12" s="238"/>
    </row>
    <row r="13" spans="2:10" x14ac:dyDescent="0.25">
      <c r="B13" s="244"/>
      <c r="C13" s="919"/>
      <c r="D13" s="688"/>
      <c r="E13" s="689"/>
      <c r="F13" s="691"/>
      <c r="G13" s="689"/>
      <c r="H13" s="689"/>
      <c r="I13" s="676"/>
      <c r="J13" s="238"/>
    </row>
    <row r="14" spans="2:10" x14ac:dyDescent="0.25">
      <c r="B14" s="1571" t="s">
        <v>997</v>
      </c>
      <c r="C14" s="919"/>
      <c r="D14" s="688"/>
      <c r="E14" s="689"/>
      <c r="F14" s="691"/>
      <c r="G14" s="689"/>
      <c r="H14" s="689"/>
      <c r="I14" s="676"/>
      <c r="J14" s="238"/>
    </row>
    <row r="15" spans="2:10" hidden="1" x14ac:dyDescent="0.25">
      <c r="B15" s="1589"/>
      <c r="C15" s="919"/>
      <c r="D15" s="688"/>
      <c r="E15" s="689"/>
      <c r="F15" s="691"/>
      <c r="G15" s="689"/>
      <c r="H15" s="689"/>
      <c r="I15" s="676"/>
      <c r="J15" s="238"/>
    </row>
    <row r="16" spans="2:10" hidden="1" x14ac:dyDescent="0.25">
      <c r="B16" s="1589"/>
      <c r="C16" s="919"/>
      <c r="D16" s="688"/>
      <c r="E16" s="689"/>
      <c r="F16" s="691"/>
      <c r="G16" s="689"/>
      <c r="H16" s="689"/>
      <c r="I16" s="676"/>
      <c r="J16" s="238"/>
    </row>
    <row r="17" spans="2:10" hidden="1" x14ac:dyDescent="0.25">
      <c r="B17" s="1589"/>
      <c r="C17" s="919"/>
      <c r="D17" s="688"/>
      <c r="E17" s="689"/>
      <c r="F17" s="691"/>
      <c r="G17" s="689"/>
      <c r="H17" s="689"/>
      <c r="I17" s="676"/>
      <c r="J17" s="238"/>
    </row>
    <row r="18" spans="2:10" hidden="1" x14ac:dyDescent="0.25">
      <c r="B18" s="1589"/>
      <c r="C18" s="919"/>
      <c r="D18" s="688"/>
      <c r="E18" s="689"/>
      <c r="F18" s="691"/>
      <c r="G18" s="689"/>
      <c r="H18" s="689"/>
      <c r="I18" s="676"/>
      <c r="J18" s="238"/>
    </row>
    <row r="19" spans="2:10" hidden="1" x14ac:dyDescent="0.25">
      <c r="B19" s="1590"/>
      <c r="C19" s="919"/>
      <c r="D19" s="688"/>
      <c r="E19" s="689"/>
      <c r="F19" s="691"/>
      <c r="G19" s="689"/>
      <c r="H19" s="689"/>
      <c r="I19" s="676"/>
      <c r="J19" s="238"/>
    </row>
    <row r="20" spans="2:10" hidden="1" x14ac:dyDescent="0.25">
      <c r="B20" s="1590"/>
      <c r="C20" s="919"/>
      <c r="D20" s="688"/>
      <c r="E20" s="689"/>
      <c r="F20" s="691"/>
      <c r="G20" s="689"/>
      <c r="H20" s="689"/>
      <c r="I20" s="676"/>
      <c r="J20" s="238"/>
    </row>
    <row r="21" spans="2:10" hidden="1" x14ac:dyDescent="0.25">
      <c r="B21" s="1589"/>
      <c r="C21" s="919"/>
      <c r="D21" s="688"/>
      <c r="E21" s="689"/>
      <c r="F21" s="691"/>
      <c r="G21" s="689"/>
      <c r="H21" s="689"/>
      <c r="I21" s="676"/>
      <c r="J21" s="238"/>
    </row>
    <row r="22" spans="2:10" x14ac:dyDescent="0.25">
      <c r="B22" s="1573" t="s">
        <v>996</v>
      </c>
      <c r="C22" s="1591"/>
      <c r="D22" s="1592"/>
      <c r="E22" s="1593"/>
      <c r="F22" s="1594"/>
      <c r="G22" s="1593"/>
      <c r="H22" s="1593"/>
      <c r="I22" s="709"/>
      <c r="J22" s="238"/>
    </row>
    <row r="23" spans="2:10" ht="7.5" customHeight="1" thickBot="1" x14ac:dyDescent="0.3">
      <c r="B23" s="244"/>
      <c r="C23" s="1595"/>
      <c r="D23" s="1596"/>
      <c r="E23" s="1597"/>
      <c r="F23" s="1598"/>
      <c r="G23" s="1597"/>
      <c r="H23" s="1597"/>
      <c r="I23" s="1599"/>
      <c r="J23" s="238"/>
    </row>
    <row r="24" spans="2:10" ht="9" customHeight="1" thickBot="1" x14ac:dyDescent="0.3">
      <c r="B24" s="249"/>
      <c r="C24" s="250"/>
      <c r="D24" s="250"/>
      <c r="E24" s="250"/>
      <c r="F24" s="250"/>
      <c r="G24" s="250"/>
      <c r="H24" s="250"/>
      <c r="I24" s="250"/>
      <c r="J24" s="251"/>
    </row>
  </sheetData>
  <sheetProtection algorithmName="SHA-512" hashValue="Bnx8VMnJBg1S4yyuJ+OU3zdB/FJUZ0pGzIrqcEnAjTACfb4m4RqnuLQARmOT6vwKnaECtU2EcVwUJKk6O8vUSg==" saltValue="GLTcJ0bsfjyJSyitiRHmJg==" spinCount="100000" sheet="1" formatCells="0" formatColumns="0" formatRows="0" insertRows="0"/>
  <mergeCells count="1">
    <mergeCell ref="D5:I5"/>
  </mergeCells>
  <pageMargins left="0.7" right="0.7" top="0.75" bottom="0.75" header="0.3" footer="0.3"/>
  <pageSetup orientation="landscape" r:id="rId1"/>
  <headerFooter>
    <oddFooter>&amp;LForm 9E
Project Property Management Firm Experience&amp;CCFA Forms</oddFooter>
  </headerFooter>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1D1A3-662B-43D8-888F-3B394E753B46}">
  <sheetPr>
    <tabColor rgb="FFFFC000"/>
  </sheetPr>
  <dimension ref="B1:P38"/>
  <sheetViews>
    <sheetView showGridLines="0" zoomScaleNormal="100" workbookViewId="0">
      <selection activeCell="K23" sqref="K23"/>
    </sheetView>
  </sheetViews>
  <sheetFormatPr defaultColWidth="9.140625" defaultRowHeight="15" x14ac:dyDescent="0.25"/>
  <cols>
    <col min="1" max="2" width="1.7109375" style="296" customWidth="1"/>
    <col min="3" max="3" width="6" style="915" bestFit="1" customWidth="1"/>
    <col min="4" max="4" width="113.85546875" style="296" bestFit="1" customWidth="1"/>
    <col min="5" max="5" width="1.7109375" style="296" customWidth="1"/>
    <col min="6" max="7" width="9.140625" style="296" customWidth="1"/>
    <col min="9" max="9" width="9.140625" style="296" customWidth="1"/>
    <col min="10" max="16384" width="9.140625" style="296"/>
  </cols>
  <sheetData>
    <row r="1" spans="2:16" ht="7.5" customHeight="1" thickBot="1" x14ac:dyDescent="0.4">
      <c r="B1" s="916"/>
      <c r="C1" s="296"/>
      <c r="D1" s="1653"/>
      <c r="E1" s="1653"/>
      <c r="F1" s="1653"/>
      <c r="G1" s="1653"/>
      <c r="H1" s="1653"/>
      <c r="I1" s="1653"/>
      <c r="J1" s="1653"/>
      <c r="K1" s="1653"/>
      <c r="L1" s="1653"/>
      <c r="M1" s="1653"/>
      <c r="N1" s="1653"/>
      <c r="O1" s="1653"/>
      <c r="P1" s="1653"/>
    </row>
    <row r="2" spans="2:16" ht="6.75" customHeight="1" x14ac:dyDescent="0.25">
      <c r="B2" s="1654"/>
      <c r="C2" s="1655"/>
      <c r="D2" s="1656"/>
      <c r="E2" s="1657"/>
    </row>
    <row r="3" spans="2:16" ht="18.75" x14ac:dyDescent="0.3">
      <c r="B3" s="1120"/>
      <c r="C3" s="1796" t="s">
        <v>1029</v>
      </c>
      <c r="D3" s="1796"/>
      <c r="E3" s="1363"/>
      <c r="F3"/>
      <c r="G3"/>
    </row>
    <row r="4" spans="2:16" ht="6.75" customHeight="1" x14ac:dyDescent="0.25">
      <c r="B4" s="1120"/>
      <c r="C4"/>
      <c r="D4"/>
      <c r="E4" s="1363"/>
      <c r="F4"/>
      <c r="G4"/>
    </row>
    <row r="5" spans="2:16" ht="15.75" thickBot="1" x14ac:dyDescent="0.3">
      <c r="B5" s="1120"/>
      <c r="C5" t="s">
        <v>584</v>
      </c>
      <c r="D5" t="s">
        <v>585</v>
      </c>
      <c r="E5" s="1363"/>
      <c r="F5"/>
      <c r="G5"/>
    </row>
    <row r="6" spans="2:16" s="917" customFormat="1" x14ac:dyDescent="0.25">
      <c r="B6" s="1658"/>
      <c r="C6" s="1659" t="s">
        <v>1007</v>
      </c>
      <c r="D6" s="1660" t="str">
        <f>'2A'!X5</f>
        <v/>
      </c>
      <c r="E6" s="1661"/>
      <c r="G6"/>
    </row>
    <row r="7" spans="2:16" s="917" customFormat="1" ht="15.75" thickBot="1" x14ac:dyDescent="0.3">
      <c r="B7" s="1658"/>
      <c r="C7" s="1662"/>
      <c r="D7" s="1663" t="str">
        <f>'2A'!X8</f>
        <v/>
      </c>
      <c r="E7" s="1661"/>
      <c r="F7"/>
      <c r="G7"/>
    </row>
    <row r="8" spans="2:16" s="917" customFormat="1" ht="15.75" thickBot="1" x14ac:dyDescent="0.3">
      <c r="B8" s="1658"/>
      <c r="C8" s="1679"/>
      <c r="D8" s="1664"/>
      <c r="E8" s="1661"/>
      <c r="F8"/>
      <c r="G8"/>
    </row>
    <row r="9" spans="2:16" x14ac:dyDescent="0.25">
      <c r="B9" s="1120"/>
      <c r="C9" s="1659" t="s">
        <v>1008</v>
      </c>
      <c r="D9" s="1660" t="str">
        <f>'2B'!S5</f>
        <v/>
      </c>
      <c r="E9" s="1363"/>
      <c r="F9"/>
      <c r="G9"/>
    </row>
    <row r="10" spans="2:16" x14ac:dyDescent="0.25">
      <c r="B10" s="1120"/>
      <c r="C10" s="1679"/>
      <c r="D10" s="1665" t="str">
        <f>'2B'!S8</f>
        <v/>
      </c>
      <c r="E10" s="1363"/>
      <c r="F10"/>
      <c r="G10"/>
    </row>
    <row r="11" spans="2:16" ht="15.75" thickBot="1" x14ac:dyDescent="0.3">
      <c r="B11" s="1120"/>
      <c r="C11" s="1662"/>
      <c r="D11" s="1663" t="str">
        <f>'2B'!S11</f>
        <v/>
      </c>
      <c r="E11" s="1363"/>
      <c r="F11"/>
      <c r="G11"/>
    </row>
    <row r="12" spans="2:16" s="917" customFormat="1" ht="15.75" thickBot="1" x14ac:dyDescent="0.3">
      <c r="B12" s="1658"/>
      <c r="C12" s="1679"/>
      <c r="D12" s="1664"/>
      <c r="E12" s="1661"/>
      <c r="F12"/>
      <c r="G12"/>
    </row>
    <row r="13" spans="2:16" ht="15.75" thickBot="1" x14ac:dyDescent="0.3">
      <c r="B13" s="1120"/>
      <c r="C13" s="1666">
        <v>3</v>
      </c>
      <c r="D13" s="1664" t="str">
        <f>'3'!L5</f>
        <v/>
      </c>
      <c r="E13" s="1363"/>
      <c r="F13"/>
      <c r="G13"/>
      <c r="H13" s="296"/>
    </row>
    <row r="14" spans="2:16" ht="15.75" thickBot="1" x14ac:dyDescent="0.3">
      <c r="B14" s="1120"/>
      <c r="C14" s="1662"/>
      <c r="D14" s="1663"/>
      <c r="E14" s="1363"/>
      <c r="F14"/>
      <c r="G14"/>
      <c r="H14" s="296"/>
    </row>
    <row r="15" spans="2:16" ht="15.75" thickBot="1" x14ac:dyDescent="0.3">
      <c r="B15" s="1120"/>
      <c r="C15" s="1666">
        <v>4</v>
      </c>
      <c r="D15" s="1664" t="str">
        <f>'4'!K5</f>
        <v/>
      </c>
      <c r="E15" s="1363"/>
      <c r="F15"/>
      <c r="G15"/>
      <c r="H15" s="296"/>
    </row>
    <row r="16" spans="2:16" s="917" customFormat="1" ht="15.75" thickBot="1" x14ac:dyDescent="0.3">
      <c r="B16" s="1658"/>
      <c r="C16" s="1662"/>
      <c r="D16" s="1663"/>
      <c r="E16" s="1661"/>
      <c r="F16"/>
      <c r="G16"/>
    </row>
    <row r="17" spans="2:8" x14ac:dyDescent="0.25">
      <c r="B17" s="1120"/>
      <c r="C17" s="1659" t="s">
        <v>1009</v>
      </c>
      <c r="D17" s="1667" t="str">
        <f>'6A'!AJ8</f>
        <v/>
      </c>
      <c r="E17" s="1363"/>
      <c r="F17"/>
      <c r="H17" s="296"/>
    </row>
    <row r="18" spans="2:8" ht="15.75" thickBot="1" x14ac:dyDescent="0.3">
      <c r="B18" s="1120"/>
      <c r="C18" s="1662"/>
      <c r="D18" s="1668" t="str">
        <f>'6A'!AJ10</f>
        <v/>
      </c>
      <c r="E18" s="1363"/>
      <c r="F18"/>
      <c r="G18"/>
      <c r="H18" s="296"/>
    </row>
    <row r="19" spans="2:8" s="917" customFormat="1" ht="15.75" thickBot="1" x14ac:dyDescent="0.3">
      <c r="B19" s="1658"/>
      <c r="C19" s="1679"/>
      <c r="D19" s="1664"/>
      <c r="E19" s="1661"/>
      <c r="F19"/>
      <c r="G19"/>
    </row>
    <row r="20" spans="2:8" ht="15.75" thickBot="1" x14ac:dyDescent="0.3">
      <c r="B20" s="1120"/>
      <c r="C20" s="1666" t="s">
        <v>1010</v>
      </c>
      <c r="D20" s="1660" t="str">
        <f>'6E'!M5</f>
        <v/>
      </c>
      <c r="E20" s="1363"/>
      <c r="F20"/>
      <c r="G20"/>
      <c r="H20" s="296"/>
    </row>
    <row r="21" spans="2:8" ht="15.75" thickBot="1" x14ac:dyDescent="0.3">
      <c r="B21" s="1120"/>
      <c r="C21" s="1679"/>
      <c r="D21" s="1664"/>
      <c r="E21" s="1363"/>
      <c r="F21"/>
      <c r="G21"/>
      <c r="H21" s="296"/>
    </row>
    <row r="22" spans="2:8" x14ac:dyDescent="0.25">
      <c r="B22" s="1120"/>
      <c r="C22" s="1659">
        <v>7</v>
      </c>
      <c r="D22" s="1669" t="str">
        <f>'7'!T5</f>
        <v/>
      </c>
      <c r="E22" s="1363"/>
      <c r="F22"/>
      <c r="G22"/>
      <c r="H22" s="296"/>
    </row>
    <row r="23" spans="2:8" x14ac:dyDescent="0.25">
      <c r="B23" s="1120"/>
      <c r="C23" s="1679"/>
      <c r="D23" s="1665" t="str">
        <f>'7'!T8</f>
        <v/>
      </c>
      <c r="E23" s="1363"/>
      <c r="F23"/>
      <c r="G23"/>
      <c r="H23" s="296"/>
    </row>
    <row r="24" spans="2:8" ht="15.75" thickBot="1" x14ac:dyDescent="0.3">
      <c r="B24" s="1120"/>
      <c r="C24" s="1670"/>
      <c r="D24" s="1671" t="str">
        <f>'7'!T11</f>
        <v/>
      </c>
      <c r="E24" s="1363"/>
      <c r="F24"/>
      <c r="G24"/>
      <c r="H24" s="296"/>
    </row>
    <row r="25" spans="2:8" ht="15.75" thickBot="1" x14ac:dyDescent="0.3">
      <c r="B25" s="1120"/>
      <c r="C25" s="1431"/>
      <c r="D25"/>
      <c r="E25" s="1363"/>
      <c r="H25" s="296"/>
    </row>
    <row r="26" spans="2:8" x14ac:dyDescent="0.25">
      <c r="B26" s="1120"/>
      <c r="C26" s="1659" t="s">
        <v>1011</v>
      </c>
      <c r="D26" s="1669" t="str">
        <f>'8A'!V5</f>
        <v/>
      </c>
      <c r="E26" s="1363"/>
      <c r="H26" s="296"/>
    </row>
    <row r="27" spans="2:8" x14ac:dyDescent="0.25">
      <c r="B27" s="1120"/>
      <c r="C27" s="1679"/>
      <c r="D27" s="1665" t="str">
        <f>'8A'!V8</f>
        <v/>
      </c>
      <c r="E27" s="1363"/>
      <c r="H27" s="296"/>
    </row>
    <row r="28" spans="2:8" x14ac:dyDescent="0.25">
      <c r="B28" s="1120"/>
      <c r="C28" s="1679"/>
      <c r="D28" s="1665" t="str">
        <f>'8A'!V11</f>
        <v/>
      </c>
      <c r="E28" s="1363"/>
      <c r="H28" s="296"/>
    </row>
    <row r="29" spans="2:8" x14ac:dyDescent="0.25">
      <c r="B29" s="1120"/>
      <c r="C29" s="1679"/>
      <c r="D29" s="1665" t="str">
        <f>'8A'!V15</f>
        <v/>
      </c>
      <c r="E29" s="1363"/>
      <c r="H29" s="296"/>
    </row>
    <row r="30" spans="2:8" ht="15.75" thickBot="1" x14ac:dyDescent="0.3">
      <c r="B30" s="1120"/>
      <c r="C30" s="1670"/>
      <c r="D30" s="1671" t="str">
        <f>'8A'!V18</f>
        <v/>
      </c>
      <c r="E30" s="1363"/>
      <c r="H30" s="296"/>
    </row>
    <row r="31" spans="2:8" ht="15.75" thickBot="1" x14ac:dyDescent="0.3">
      <c r="B31" s="1120"/>
      <c r="C31" s="1431"/>
      <c r="D31"/>
      <c r="E31" s="1363"/>
      <c r="H31" s="296"/>
    </row>
    <row r="32" spans="2:8" ht="15.75" thickBot="1" x14ac:dyDescent="0.3">
      <c r="B32" s="1120"/>
      <c r="C32" s="1666" t="s">
        <v>1012</v>
      </c>
      <c r="D32" s="1664" t="str">
        <f>'8B'!M5</f>
        <v/>
      </c>
      <c r="E32" s="1363"/>
      <c r="H32" s="296"/>
    </row>
    <row r="33" spans="2:8" ht="15.75" thickBot="1" x14ac:dyDescent="0.3">
      <c r="B33" s="1120"/>
      <c r="C33" s="1431"/>
      <c r="D33"/>
      <c r="E33" s="1363"/>
      <c r="H33" s="296"/>
    </row>
    <row r="34" spans="2:8" x14ac:dyDescent="0.25">
      <c r="B34" s="1120"/>
      <c r="C34" s="1659" t="s">
        <v>1013</v>
      </c>
      <c r="D34" s="1660" t="str">
        <f>'8C'!V5</f>
        <v/>
      </c>
      <c r="E34" s="1363"/>
      <c r="H34" s="296"/>
    </row>
    <row r="35" spans="2:8" ht="15.75" thickBot="1" x14ac:dyDescent="0.3">
      <c r="B35" s="1120"/>
      <c r="C35" s="1662"/>
      <c r="D35" s="1663" t="str">
        <f>'8C'!V8</f>
        <v/>
      </c>
      <c r="E35" s="1363"/>
      <c r="H35" s="296"/>
    </row>
    <row r="36" spans="2:8" ht="15.75" thickBot="1" x14ac:dyDescent="0.3">
      <c r="B36" s="1555"/>
      <c r="E36" s="1556"/>
      <c r="H36" s="296"/>
    </row>
    <row r="37" spans="2:8" ht="15.75" thickBot="1" x14ac:dyDescent="0.3">
      <c r="B37" s="1555"/>
      <c r="C37" s="1666" t="s">
        <v>1034</v>
      </c>
      <c r="D37" s="1664" t="str">
        <f>'8D'!AB9</f>
        <v/>
      </c>
      <c r="E37" s="1556"/>
    </row>
    <row r="38" spans="2:8" ht="15.75" thickBot="1" x14ac:dyDescent="0.3">
      <c r="B38" s="1563"/>
      <c r="C38" s="1672"/>
      <c r="D38" s="1564"/>
      <c r="E38" s="1627"/>
    </row>
  </sheetData>
  <sheetProtection algorithmName="SHA-512" hashValue="Azlcp0Qj++ogq/Km5DuBD9+2YtH1idIgqlkSdsUUCQ9Hd+2DfsWNjhND7zRKY2tUuDiSyNLFxNiAv7N7wRyqGw==" saltValue="Q8U937HdyYmzYx3D+oUbZA==" spinCount="100000" sheet="1" objects="1" scenarios="1"/>
  <mergeCells count="1">
    <mergeCell ref="C3:D3"/>
  </mergeCells>
  <pageMargins left="0.7" right="0.7" top="0.75" bottom="0.75" header="0.3" footer="0.3"/>
  <pageSetup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2BE5C-1F0A-429F-8925-931482931272}">
  <sheetPr>
    <tabColor theme="1"/>
  </sheetPr>
  <dimension ref="A1:I24"/>
  <sheetViews>
    <sheetView workbookViewId="0">
      <selection activeCell="Y12" sqref="Y12"/>
    </sheetView>
  </sheetViews>
  <sheetFormatPr defaultColWidth="9.28515625" defaultRowHeight="15" x14ac:dyDescent="0.25"/>
  <cols>
    <col min="1" max="1" width="13.7109375" bestFit="1" customWidth="1"/>
    <col min="2" max="2" width="31.5703125" bestFit="1" customWidth="1"/>
    <col min="3" max="3" width="25" bestFit="1" customWidth="1"/>
    <col min="4" max="4" width="29.7109375" bestFit="1" customWidth="1"/>
    <col min="5" max="5" width="41.140625" bestFit="1" customWidth="1"/>
    <col min="6" max="6" width="34.85546875" bestFit="1" customWidth="1"/>
    <col min="7" max="7" width="33.5703125" bestFit="1" customWidth="1"/>
    <col min="8" max="8" width="39.140625" bestFit="1" customWidth="1"/>
    <col min="9" max="9" width="41.85546875" bestFit="1" customWidth="1"/>
  </cols>
  <sheetData>
    <row r="1" spans="1:9" x14ac:dyDescent="0.25">
      <c r="A1" t="s">
        <v>652</v>
      </c>
      <c r="B1" s="1791" t="s">
        <v>1094</v>
      </c>
      <c r="C1" t="s">
        <v>1095</v>
      </c>
      <c r="D1" s="1791" t="s">
        <v>1096</v>
      </c>
      <c r="E1" t="s">
        <v>1097</v>
      </c>
      <c r="F1" t="s">
        <v>1098</v>
      </c>
      <c r="G1" t="s">
        <v>1099</v>
      </c>
      <c r="H1" t="s">
        <v>1100</v>
      </c>
      <c r="I1" t="s">
        <v>1101</v>
      </c>
    </row>
    <row r="2" spans="1:9" x14ac:dyDescent="0.25">
      <c r="B2">
        <f>('8A'!C10)*100</f>
        <v>0</v>
      </c>
      <c r="C2" s="1792">
        <f>'8A'!D10</f>
        <v>0</v>
      </c>
      <c r="D2" s="1792">
        <f>'8A'!E10</f>
        <v>0</v>
      </c>
      <c r="G2" s="1073">
        <f>'8A'!I10</f>
        <v>0</v>
      </c>
      <c r="H2" s="1073">
        <f>'8A'!M10</f>
        <v>0</v>
      </c>
      <c r="I2" s="1073">
        <f>'8A'!P10</f>
        <v>0</v>
      </c>
    </row>
    <row r="3" spans="1:9" x14ac:dyDescent="0.25">
      <c r="B3">
        <f>('8A'!C11)*100</f>
        <v>0</v>
      </c>
      <c r="C3" s="1792">
        <f>'8A'!D11</f>
        <v>0</v>
      </c>
      <c r="D3" s="1792">
        <f>'8A'!E11</f>
        <v>0</v>
      </c>
      <c r="G3" s="1073">
        <f>'8A'!I11</f>
        <v>0</v>
      </c>
      <c r="H3" s="1073">
        <f>'8A'!M11</f>
        <v>0</v>
      </c>
      <c r="I3" s="1073">
        <f>'8A'!P11</f>
        <v>0</v>
      </c>
    </row>
    <row r="4" spans="1:9" x14ac:dyDescent="0.25">
      <c r="B4">
        <f>('8A'!C12)*100</f>
        <v>0</v>
      </c>
      <c r="C4" s="1792">
        <f>'8A'!D12</f>
        <v>0</v>
      </c>
      <c r="D4" s="1792">
        <f>'8A'!E12</f>
        <v>0</v>
      </c>
      <c r="G4" s="1073">
        <f>'8A'!I12</f>
        <v>0</v>
      </c>
      <c r="H4" s="1073">
        <f>'8A'!M12</f>
        <v>0</v>
      </c>
      <c r="I4" s="1073">
        <f>'8A'!P12</f>
        <v>0</v>
      </c>
    </row>
    <row r="5" spans="1:9" x14ac:dyDescent="0.25">
      <c r="B5">
        <f>('8A'!C13)*100</f>
        <v>0</v>
      </c>
      <c r="C5" s="1792">
        <f>'8A'!D13</f>
        <v>0</v>
      </c>
      <c r="D5" s="1792">
        <f>'8A'!E13</f>
        <v>0</v>
      </c>
      <c r="G5" s="1073">
        <f>'8A'!I13</f>
        <v>0</v>
      </c>
      <c r="H5" s="1073">
        <f>'8A'!M13</f>
        <v>0</v>
      </c>
      <c r="I5" s="1073">
        <f>'8A'!P13</f>
        <v>0</v>
      </c>
    </row>
    <row r="6" spans="1:9" x14ac:dyDescent="0.25">
      <c r="B6">
        <f>('8A'!C14)*100</f>
        <v>0</v>
      </c>
      <c r="C6" s="1792">
        <f>'8A'!D14</f>
        <v>0</v>
      </c>
      <c r="D6" s="1792">
        <f>'8A'!E14</f>
        <v>0</v>
      </c>
      <c r="G6" s="1073">
        <f>'8A'!I14</f>
        <v>0</v>
      </c>
      <c r="H6" s="1073">
        <f>'8A'!M14</f>
        <v>0</v>
      </c>
      <c r="I6" s="1073">
        <f>'8A'!P14</f>
        <v>0</v>
      </c>
    </row>
    <row r="7" spans="1:9" x14ac:dyDescent="0.25">
      <c r="B7">
        <f>('8A'!C15)*100</f>
        <v>0</v>
      </c>
      <c r="C7" s="1792">
        <f>'8A'!D15</f>
        <v>0</v>
      </c>
      <c r="D7" s="1792">
        <f>'8A'!E15</f>
        <v>0</v>
      </c>
      <c r="G7" s="1073">
        <f>'8A'!I15</f>
        <v>0</v>
      </c>
      <c r="H7" s="1073">
        <f>'8A'!M15</f>
        <v>0</v>
      </c>
      <c r="I7" s="1073">
        <f>'8A'!P15</f>
        <v>0</v>
      </c>
    </row>
    <row r="8" spans="1:9" x14ac:dyDescent="0.25">
      <c r="B8">
        <f>('8A'!C16)*100</f>
        <v>0</v>
      </c>
      <c r="C8" s="1792">
        <f>'8A'!D16</f>
        <v>0</v>
      </c>
      <c r="D8" s="1792">
        <f>'8A'!E16</f>
        <v>0</v>
      </c>
      <c r="G8" s="1073">
        <f>'8A'!I16</f>
        <v>0</v>
      </c>
      <c r="H8" s="1073">
        <f>'8A'!M16</f>
        <v>0</v>
      </c>
      <c r="I8" s="1073">
        <f>'8A'!P16</f>
        <v>0</v>
      </c>
    </row>
    <row r="9" spans="1:9" x14ac:dyDescent="0.25">
      <c r="B9">
        <f>('8A'!C17)*100</f>
        <v>0</v>
      </c>
      <c r="C9" s="1792">
        <f>'8A'!D17</f>
        <v>0</v>
      </c>
      <c r="D9" s="1792">
        <f>'8A'!E17</f>
        <v>0</v>
      </c>
      <c r="G9" s="1073">
        <f>'8A'!I17</f>
        <v>0</v>
      </c>
      <c r="H9" s="1073">
        <f>'8A'!M17</f>
        <v>0</v>
      </c>
      <c r="I9" s="1073">
        <f>'8A'!P17</f>
        <v>0</v>
      </c>
    </row>
    <row r="10" spans="1:9" x14ac:dyDescent="0.25">
      <c r="B10">
        <f>('8A'!C18)*100</f>
        <v>0</v>
      </c>
      <c r="C10" s="1792">
        <f>'8A'!D18</f>
        <v>0</v>
      </c>
      <c r="D10" s="1792">
        <f>'8A'!E18</f>
        <v>0</v>
      </c>
      <c r="G10" s="1073">
        <f>'8A'!I18</f>
        <v>0</v>
      </c>
      <c r="H10" s="1073">
        <f>'8A'!M18</f>
        <v>0</v>
      </c>
      <c r="I10" s="1073">
        <f>'8A'!P18</f>
        <v>0</v>
      </c>
    </row>
    <row r="11" spans="1:9" x14ac:dyDescent="0.25">
      <c r="B11">
        <f>('8A'!C19)*100</f>
        <v>0</v>
      </c>
      <c r="C11" s="1792">
        <f>'8A'!D19</f>
        <v>0</v>
      </c>
      <c r="D11" s="1792">
        <f>'8A'!E19</f>
        <v>0</v>
      </c>
      <c r="G11" s="1073">
        <f>'8A'!I19</f>
        <v>0</v>
      </c>
      <c r="H11" s="1073">
        <f>'8A'!M19</f>
        <v>0</v>
      </c>
      <c r="I11" s="1073">
        <f>'8A'!P19</f>
        <v>0</v>
      </c>
    </row>
    <row r="12" spans="1:9" x14ac:dyDescent="0.25">
      <c r="B12">
        <f>('8A'!C20)*100</f>
        <v>0</v>
      </c>
      <c r="C12" s="1792">
        <f>'8A'!D20</f>
        <v>0</v>
      </c>
      <c r="D12" s="1792">
        <f>'8A'!E20</f>
        <v>0</v>
      </c>
      <c r="G12" s="1073">
        <f>'8A'!I20</f>
        <v>0</v>
      </c>
      <c r="H12" s="1073">
        <f>'8A'!M20</f>
        <v>0</v>
      </c>
      <c r="I12" s="1073">
        <f>'8A'!P20</f>
        <v>0</v>
      </c>
    </row>
    <row r="13" spans="1:9" x14ac:dyDescent="0.25">
      <c r="B13">
        <f>('8A'!C21)*100</f>
        <v>0</v>
      </c>
      <c r="C13" s="1792">
        <f>'8A'!D21</f>
        <v>0</v>
      </c>
      <c r="D13" s="1792">
        <f>'8A'!E21</f>
        <v>0</v>
      </c>
      <c r="G13" s="1073">
        <f>'8A'!I21</f>
        <v>0</v>
      </c>
      <c r="H13" s="1073">
        <f>'8A'!M21</f>
        <v>0</v>
      </c>
      <c r="I13" s="1073">
        <f>'8A'!P21</f>
        <v>0</v>
      </c>
    </row>
    <row r="14" spans="1:9" x14ac:dyDescent="0.25">
      <c r="B14">
        <f>('8A'!C22)*100</f>
        <v>0</v>
      </c>
      <c r="C14" s="1792">
        <f>'8A'!D22</f>
        <v>0</v>
      </c>
      <c r="D14" s="1792">
        <f>'8A'!E22</f>
        <v>0</v>
      </c>
      <c r="G14" s="1073">
        <f>'8A'!I22</f>
        <v>0</v>
      </c>
      <c r="H14" s="1073">
        <f>'8A'!M22</f>
        <v>0</v>
      </c>
      <c r="I14" s="1073">
        <f>'8A'!P22</f>
        <v>0</v>
      </c>
    </row>
    <row r="15" spans="1:9" x14ac:dyDescent="0.25">
      <c r="B15">
        <f>('8A'!C23)*100</f>
        <v>0</v>
      </c>
      <c r="C15" s="1792">
        <f>'8A'!D23</f>
        <v>0</v>
      </c>
      <c r="D15" s="1792">
        <f>'8A'!E23</f>
        <v>0</v>
      </c>
      <c r="G15" s="1073">
        <f>'8A'!I23</f>
        <v>0</v>
      </c>
      <c r="H15" s="1073">
        <f>'8A'!M23</f>
        <v>0</v>
      </c>
      <c r="I15" s="1073">
        <f>'8A'!P23</f>
        <v>0</v>
      </c>
    </row>
    <row r="16" spans="1:9" x14ac:dyDescent="0.25">
      <c r="B16">
        <f>('8A'!C24)*100</f>
        <v>0</v>
      </c>
      <c r="C16" s="1792">
        <f>'8A'!D24</f>
        <v>0</v>
      </c>
      <c r="D16" s="1792">
        <f>'8A'!E24</f>
        <v>0</v>
      </c>
      <c r="G16" s="1073">
        <f>'8A'!I24</f>
        <v>0</v>
      </c>
      <c r="H16" s="1073">
        <f>'8A'!M24</f>
        <v>0</v>
      </c>
      <c r="I16" s="1073">
        <f>'8A'!P24</f>
        <v>0</v>
      </c>
    </row>
    <row r="17" spans="2:9" x14ac:dyDescent="0.25">
      <c r="B17">
        <f>('8A'!C25)*100</f>
        <v>0</v>
      </c>
      <c r="C17" s="1792">
        <f>'8A'!D25</f>
        <v>0</v>
      </c>
      <c r="D17" s="1792">
        <f>'8A'!E25</f>
        <v>0</v>
      </c>
      <c r="G17" s="1073">
        <f>'8A'!I25</f>
        <v>0</v>
      </c>
      <c r="H17" s="1073">
        <f>'8A'!M25</f>
        <v>0</v>
      </c>
      <c r="I17" s="1073">
        <f>'8A'!P25</f>
        <v>0</v>
      </c>
    </row>
    <row r="18" spans="2:9" x14ac:dyDescent="0.25">
      <c r="B18">
        <f>('8A'!C26)*100</f>
        <v>0</v>
      </c>
      <c r="C18" s="1792">
        <f>'8A'!D26</f>
        <v>0</v>
      </c>
      <c r="D18" s="1792">
        <f>'8A'!E26</f>
        <v>0</v>
      </c>
      <c r="G18" s="1073">
        <f>'8A'!I26</f>
        <v>0</v>
      </c>
      <c r="H18" s="1073">
        <f>'8A'!M26</f>
        <v>0</v>
      </c>
      <c r="I18" s="1073">
        <f>'8A'!P26</f>
        <v>0</v>
      </c>
    </row>
    <row r="19" spans="2:9" x14ac:dyDescent="0.25">
      <c r="B19">
        <f>('8A'!C27)*100</f>
        <v>0</v>
      </c>
      <c r="C19" s="1792">
        <f>'8A'!D27</f>
        <v>0</v>
      </c>
      <c r="D19" s="1792">
        <f>'8A'!E27</f>
        <v>0</v>
      </c>
      <c r="G19" s="1073">
        <f>'8A'!I27</f>
        <v>0</v>
      </c>
      <c r="H19" s="1073">
        <f>'8A'!M27</f>
        <v>0</v>
      </c>
      <c r="I19" s="1073">
        <f>'8A'!P27</f>
        <v>0</v>
      </c>
    </row>
    <row r="20" spans="2:9" x14ac:dyDescent="0.25">
      <c r="B20">
        <f>('8A'!C28)*100</f>
        <v>0</v>
      </c>
      <c r="C20" s="1792">
        <f>'8A'!D28</f>
        <v>0</v>
      </c>
      <c r="D20" s="1792">
        <f>'8A'!E28</f>
        <v>0</v>
      </c>
      <c r="G20" s="1073">
        <f>'8A'!I28</f>
        <v>0</v>
      </c>
      <c r="H20" s="1073">
        <f>'8A'!M28</f>
        <v>0</v>
      </c>
      <c r="I20" s="1073">
        <f>'8A'!P28</f>
        <v>0</v>
      </c>
    </row>
    <row r="21" spans="2:9" x14ac:dyDescent="0.25">
      <c r="B21">
        <f>('8A'!C29)*100</f>
        <v>0</v>
      </c>
      <c r="C21" s="1792">
        <f>'8A'!D29</f>
        <v>0</v>
      </c>
      <c r="D21" s="1792">
        <f>'8A'!E29</f>
        <v>0</v>
      </c>
      <c r="G21" s="1073">
        <f>'8A'!I29</f>
        <v>0</v>
      </c>
      <c r="H21" s="1073">
        <f>'8A'!M29</f>
        <v>0</v>
      </c>
      <c r="I21" s="1073">
        <f>'8A'!P29</f>
        <v>0</v>
      </c>
    </row>
    <row r="22" spans="2:9" x14ac:dyDescent="0.25">
      <c r="B22">
        <f>('8A'!C30)*100</f>
        <v>0</v>
      </c>
      <c r="C22" s="1792">
        <f>'8A'!D30</f>
        <v>0</v>
      </c>
      <c r="D22" s="1792">
        <f>'8A'!E30</f>
        <v>0</v>
      </c>
      <c r="G22" s="1073">
        <f>'8A'!I30</f>
        <v>0</v>
      </c>
      <c r="H22" s="1073">
        <f>'8A'!M30</f>
        <v>0</v>
      </c>
      <c r="I22" s="1073">
        <f>'8A'!P30</f>
        <v>0</v>
      </c>
    </row>
    <row r="23" spans="2:9" x14ac:dyDescent="0.25">
      <c r="B23">
        <f>('8A'!C31)*100</f>
        <v>0</v>
      </c>
      <c r="C23" s="1792">
        <f>'8A'!D31</f>
        <v>0</v>
      </c>
      <c r="D23" s="1792">
        <f>'8A'!E31</f>
        <v>0</v>
      </c>
      <c r="G23" s="1073">
        <f>'8A'!I31</f>
        <v>0</v>
      </c>
      <c r="H23" s="1073">
        <f>'8A'!M31</f>
        <v>0</v>
      </c>
      <c r="I23" s="1073">
        <f>'8A'!P31</f>
        <v>0</v>
      </c>
    </row>
    <row r="24" spans="2:9" x14ac:dyDescent="0.25">
      <c r="B24">
        <f>('8A'!C32)*100</f>
        <v>0</v>
      </c>
      <c r="C24" s="1792">
        <f>'8A'!D32</f>
        <v>0</v>
      </c>
      <c r="D24" s="1792">
        <f>'8A'!E32</f>
        <v>0</v>
      </c>
      <c r="G24" s="1073">
        <f>'8A'!I32</f>
        <v>0</v>
      </c>
      <c r="H24" s="1073">
        <f>'8A'!M32</f>
        <v>0</v>
      </c>
      <c r="I24" s="1073">
        <f>'8A'!P32</f>
        <v>0</v>
      </c>
    </row>
  </sheetData>
  <sheetProtection algorithmName="SHA-512" hashValue="flklFXwJQwuAE+qnn873p0B/MLGWxFJbiOsBdz44YODsCqkaotDYxRNEaA4Q4BwEr4uonsRlYQJrwzaJMawJhA==" saltValue="NnVGZjx/jWCwS74NBlng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ECEB4-2A16-4A04-8993-0BC385BA8D67}">
  <sheetPr>
    <tabColor theme="1"/>
  </sheetPr>
  <dimension ref="A1:T2"/>
  <sheetViews>
    <sheetView topLeftCell="C1" workbookViewId="0">
      <selection activeCell="Y12" sqref="Y12"/>
    </sheetView>
  </sheetViews>
  <sheetFormatPr defaultRowHeight="15" x14ac:dyDescent="0.25"/>
  <cols>
    <col min="1" max="1" width="13.7109375" bestFit="1" customWidth="1"/>
    <col min="2" max="2" width="37.28515625" bestFit="1" customWidth="1"/>
    <col min="3" max="3" width="36.42578125" bestFit="1" customWidth="1"/>
    <col min="4" max="4" width="29" bestFit="1" customWidth="1"/>
    <col min="5" max="5" width="28.28515625" bestFit="1" customWidth="1"/>
    <col min="6" max="6" width="35.5703125" bestFit="1" customWidth="1"/>
    <col min="7" max="7" width="28.28515625" bestFit="1" customWidth="1"/>
    <col min="8" max="8" width="35.5703125" bestFit="1" customWidth="1"/>
    <col min="9" max="9" width="28.28515625" bestFit="1" customWidth="1"/>
    <col min="10" max="10" width="35.5703125" bestFit="1" customWidth="1"/>
    <col min="11" max="11" width="18.5703125" bestFit="1" customWidth="1"/>
    <col min="12" max="12" width="25.85546875" bestFit="1" customWidth="1"/>
    <col min="13" max="13" width="18.5703125" bestFit="1" customWidth="1"/>
    <col min="14" max="14" width="25.85546875" bestFit="1" customWidth="1"/>
    <col min="15" max="15" width="18.5703125" bestFit="1" customWidth="1"/>
    <col min="16" max="16" width="25.85546875" bestFit="1" customWidth="1"/>
    <col min="17" max="17" width="18.5703125" bestFit="1" customWidth="1"/>
    <col min="18" max="18" width="25.85546875" bestFit="1" customWidth="1"/>
    <col min="19" max="19" width="18.5703125" bestFit="1" customWidth="1"/>
    <col min="20" max="20" width="25.85546875" bestFit="1" customWidth="1"/>
  </cols>
  <sheetData>
    <row r="1" spans="1:20" x14ac:dyDescent="0.25">
      <c r="A1" t="s">
        <v>652</v>
      </c>
      <c r="B1" t="s">
        <v>1102</v>
      </c>
      <c r="C1" t="s">
        <v>1103</v>
      </c>
      <c r="D1" t="s">
        <v>1104</v>
      </c>
      <c r="E1" t="s">
        <v>1105</v>
      </c>
      <c r="F1" t="s">
        <v>1106</v>
      </c>
      <c r="G1" t="s">
        <v>1107</v>
      </c>
      <c r="H1" t="s">
        <v>1108</v>
      </c>
      <c r="I1" t="s">
        <v>1109</v>
      </c>
      <c r="J1" t="s">
        <v>1110</v>
      </c>
      <c r="K1" t="s">
        <v>1111</v>
      </c>
      <c r="L1" t="s">
        <v>1112</v>
      </c>
      <c r="M1" t="s">
        <v>1113</v>
      </c>
      <c r="N1" t="s">
        <v>1114</v>
      </c>
      <c r="O1" t="s">
        <v>1115</v>
      </c>
      <c r="P1" t="s">
        <v>1116</v>
      </c>
      <c r="Q1" t="s">
        <v>1117</v>
      </c>
      <c r="R1" t="s">
        <v>1118</v>
      </c>
      <c r="S1" t="s">
        <v>1119</v>
      </c>
      <c r="T1" t="s">
        <v>1120</v>
      </c>
    </row>
    <row r="2" spans="1:20" x14ac:dyDescent="0.25">
      <c r="B2">
        <f>'8D'!H10</f>
        <v>0</v>
      </c>
      <c r="C2">
        <f>'8D'!G28</f>
        <v>0.03</v>
      </c>
      <c r="D2">
        <f>'8D'!H21</f>
        <v>0.05</v>
      </c>
      <c r="E2" s="1793" t="str">
        <f>'8D'!D85</f>
        <v>Lender 1</v>
      </c>
      <c r="F2" s="1073">
        <f>'8D'!G85</f>
        <v>0</v>
      </c>
      <c r="G2" s="1793" t="s">
        <v>1121</v>
      </c>
      <c r="H2" s="1073">
        <f>'8D'!G86</f>
        <v>0</v>
      </c>
      <c r="I2" s="1793" t="str">
        <f>'8D'!D87</f>
        <v>Lender 3</v>
      </c>
      <c r="J2" s="1073">
        <f>'8D'!G87</f>
        <v>0</v>
      </c>
      <c r="K2" s="1793" t="str">
        <f>'8D'!D93</f>
        <v>Lender 4</v>
      </c>
      <c r="L2" s="1073">
        <f>'8D'!G93</f>
        <v>0</v>
      </c>
      <c r="M2" s="1793" t="str">
        <f>'8D'!D94</f>
        <v>Lender 5</v>
      </c>
      <c r="N2" s="1073">
        <f>'8D'!G94</f>
        <v>0</v>
      </c>
      <c r="O2" s="1793" t="str">
        <f>'8D'!D95</f>
        <v>Lender 6</v>
      </c>
      <c r="P2" s="1073">
        <f>'8D'!G95</f>
        <v>0</v>
      </c>
      <c r="Q2" s="1793" t="str">
        <f>'8D'!D96</f>
        <v>Lender 7</v>
      </c>
      <c r="R2" s="1073">
        <f>'8D'!G96</f>
        <v>0</v>
      </c>
    </row>
  </sheetData>
  <sheetProtection algorithmName="SHA-512" hashValue="pIRtkOZ11ngTl4l+afwpa0yALu5aBYCmPVRrIdU40IP0lBZNVfIdY1XBn4QGwKzSaUfTcWkcMxoKAgluNZiClA==" saltValue="dvFvoTbr+Do8yz/yGBkkG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D518-13B8-4420-9FB7-18DCE173640D}">
  <sheetPr>
    <tabColor theme="1"/>
  </sheetPr>
  <dimension ref="A1:AJ16"/>
  <sheetViews>
    <sheetView topLeftCell="AE1" workbookViewId="0">
      <selection activeCell="Y12" sqref="Y12"/>
    </sheetView>
  </sheetViews>
  <sheetFormatPr defaultRowHeight="15" x14ac:dyDescent="0.25"/>
  <cols>
    <col min="1" max="1" width="33.85546875" bestFit="1" customWidth="1"/>
    <col min="2" max="2" width="16.140625" bestFit="1" customWidth="1"/>
    <col min="3" max="4" width="12.7109375" bestFit="1" customWidth="1"/>
    <col min="5" max="5" width="26.42578125" bestFit="1" customWidth="1"/>
    <col min="6" max="6" width="26.7109375" bestFit="1" customWidth="1"/>
    <col min="7" max="7" width="13.85546875" bestFit="1" customWidth="1"/>
    <col min="8" max="8" width="20.42578125" bestFit="1" customWidth="1"/>
    <col min="9" max="9" width="16" bestFit="1" customWidth="1"/>
    <col min="10" max="10" width="24" bestFit="1" customWidth="1"/>
    <col min="11" max="11" width="16.42578125" bestFit="1" customWidth="1"/>
    <col min="12" max="12" width="14.5703125" bestFit="1" customWidth="1"/>
    <col min="13" max="14" width="26.42578125" bestFit="1" customWidth="1"/>
    <col min="15" max="15" width="22.7109375" bestFit="1" customWidth="1"/>
    <col min="16" max="16" width="18.28515625" bestFit="1" customWidth="1"/>
    <col min="17" max="17" width="19" bestFit="1" customWidth="1"/>
    <col min="18" max="18" width="17.5703125" bestFit="1" customWidth="1"/>
    <col min="19" max="19" width="14.7109375" bestFit="1" customWidth="1"/>
    <col min="20" max="20" width="19.5703125" bestFit="1" customWidth="1"/>
    <col min="21" max="21" width="23.7109375" bestFit="1" customWidth="1"/>
    <col min="22" max="22" width="13.85546875" bestFit="1" customWidth="1"/>
    <col min="23" max="23" width="20.42578125" bestFit="1" customWidth="1"/>
    <col min="24" max="24" width="17" bestFit="1" customWidth="1"/>
    <col min="25" max="25" width="12.42578125" bestFit="1" customWidth="1"/>
    <col min="26" max="26" width="24.140625" bestFit="1" customWidth="1"/>
    <col min="27" max="27" width="21.140625" bestFit="1" customWidth="1"/>
    <col min="28" max="32" width="35" bestFit="1" customWidth="1"/>
    <col min="33" max="37" width="34.42578125" bestFit="1" customWidth="1"/>
  </cols>
  <sheetData>
    <row r="1" spans="1:36" x14ac:dyDescent="0.25">
      <c r="A1" t="s">
        <v>1122</v>
      </c>
      <c r="B1" t="s">
        <v>1123</v>
      </c>
      <c r="C1" t="s">
        <v>1124</v>
      </c>
      <c r="D1" t="s">
        <v>1125</v>
      </c>
      <c r="E1" t="s">
        <v>1126</v>
      </c>
      <c r="F1" t="s">
        <v>1127</v>
      </c>
      <c r="G1" t="s">
        <v>1128</v>
      </c>
      <c r="H1" t="s">
        <v>1129</v>
      </c>
      <c r="I1" t="s">
        <v>1130</v>
      </c>
      <c r="J1" t="s">
        <v>1131</v>
      </c>
      <c r="K1" t="s">
        <v>1132</v>
      </c>
      <c r="L1" t="s">
        <v>1133</v>
      </c>
      <c r="M1" t="s">
        <v>1134</v>
      </c>
      <c r="N1" t="s">
        <v>1135</v>
      </c>
      <c r="O1" t="s">
        <v>1136</v>
      </c>
      <c r="P1" t="s">
        <v>1137</v>
      </c>
      <c r="Q1" t="s">
        <v>1138</v>
      </c>
      <c r="R1" t="s">
        <v>1139</v>
      </c>
      <c r="S1" t="s">
        <v>1140</v>
      </c>
      <c r="T1" t="s">
        <v>1141</v>
      </c>
      <c r="U1" t="s">
        <v>1142</v>
      </c>
      <c r="V1" t="s">
        <v>1143</v>
      </c>
      <c r="W1" t="s">
        <v>1144</v>
      </c>
      <c r="X1" t="s">
        <v>1145</v>
      </c>
      <c r="Y1" t="s">
        <v>1146</v>
      </c>
      <c r="Z1" t="s">
        <v>1147</v>
      </c>
      <c r="AA1" t="s">
        <v>1148</v>
      </c>
      <c r="AB1" t="s">
        <v>1149</v>
      </c>
      <c r="AC1" t="s">
        <v>1150</v>
      </c>
      <c r="AD1" t="s">
        <v>1151</v>
      </c>
      <c r="AE1" t="s">
        <v>1152</v>
      </c>
      <c r="AF1" t="s">
        <v>1153</v>
      </c>
      <c r="AG1" t="s">
        <v>1154</v>
      </c>
    </row>
    <row r="2" spans="1:36" x14ac:dyDescent="0.25">
      <c r="B2" t="s">
        <v>1155</v>
      </c>
      <c r="C2" s="1073">
        <f>'8D'!I15</f>
        <v>0</v>
      </c>
      <c r="D2" s="1073">
        <f>'8D'!I16</f>
        <v>0</v>
      </c>
      <c r="E2" s="1073">
        <f>'8D'!I28</f>
        <v>0</v>
      </c>
      <c r="F2" s="1073">
        <f>'8D'!I29</f>
        <v>0</v>
      </c>
      <c r="G2" s="1073">
        <f>'8D'!I30</f>
        <v>0</v>
      </c>
      <c r="H2" s="1073">
        <f>'8D'!I31</f>
        <v>0</v>
      </c>
      <c r="I2" s="1073">
        <f>'8D'!I32</f>
        <v>0</v>
      </c>
      <c r="J2" s="1073">
        <f>'8D'!I33</f>
        <v>0</v>
      </c>
      <c r="K2" s="1073">
        <f>'8D'!I34</f>
        <v>0</v>
      </c>
      <c r="L2" s="1073">
        <f>'8D'!I35</f>
        <v>0</v>
      </c>
      <c r="M2" s="1073">
        <f>'8D'!I36</f>
        <v>0</v>
      </c>
      <c r="N2" s="1073">
        <f>'8D'!I37</f>
        <v>0</v>
      </c>
      <c r="O2" s="1073">
        <f>'8D'!I38</f>
        <v>0</v>
      </c>
      <c r="P2" s="1073">
        <f>'8D'!I39</f>
        <v>0</v>
      </c>
      <c r="Q2" s="1073">
        <f>'8D'!I40</f>
        <v>0</v>
      </c>
      <c r="R2" s="1073">
        <f>'8D'!I41</f>
        <v>0</v>
      </c>
      <c r="S2" s="1073">
        <f>'8D'!I42</f>
        <v>0</v>
      </c>
      <c r="T2" s="1073">
        <f>'8D'!I43</f>
        <v>0</v>
      </c>
      <c r="U2" s="1073">
        <f>'8D'!I44</f>
        <v>0</v>
      </c>
      <c r="V2" s="1073">
        <f>'8D'!I45</f>
        <v>0</v>
      </c>
      <c r="W2" s="1073">
        <f>'8D'!I46</f>
        <v>0</v>
      </c>
      <c r="X2" s="1073">
        <f>'8D'!I47</f>
        <v>0</v>
      </c>
      <c r="Y2" s="1073">
        <f>'8D'!I48</f>
        <v>0</v>
      </c>
      <c r="Z2" s="1789">
        <f>'8D'!I61</f>
        <v>0</v>
      </c>
      <c r="AA2" s="1073">
        <f>'8D'!I62</f>
        <v>0</v>
      </c>
      <c r="AB2" s="1073">
        <f>'8D'!I85</f>
        <v>0</v>
      </c>
      <c r="AC2" s="1073">
        <f>'8D'!I86</f>
        <v>0</v>
      </c>
      <c r="AD2" s="1073">
        <f>'8D'!I87</f>
        <v>0</v>
      </c>
      <c r="AE2" s="1073">
        <f>'8D'!I93</f>
        <v>0</v>
      </c>
      <c r="AF2" s="1073">
        <f>'8D'!I94</f>
        <v>0</v>
      </c>
      <c r="AG2" s="1073">
        <f>'8D'!I95</f>
        <v>0</v>
      </c>
      <c r="AH2" s="1073"/>
      <c r="AI2" s="1073"/>
      <c r="AJ2" s="1073"/>
    </row>
    <row r="3" spans="1:36" x14ac:dyDescent="0.25">
      <c r="B3" t="s">
        <v>1156</v>
      </c>
      <c r="AB3" s="1073">
        <f>'8D'!J85</f>
        <v>0</v>
      </c>
      <c r="AC3" s="1073">
        <f>'8D'!J86</f>
        <v>0</v>
      </c>
      <c r="AD3" s="1073">
        <f>'8D'!J87</f>
        <v>0</v>
      </c>
      <c r="AE3" s="1073">
        <f>'8D'!J93</f>
        <v>0</v>
      </c>
      <c r="AF3" s="1073">
        <f>'8D'!J94</f>
        <v>0</v>
      </c>
      <c r="AG3" s="1073">
        <f>'8D'!J95</f>
        <v>0</v>
      </c>
      <c r="AH3" s="1073"/>
      <c r="AI3" s="1073"/>
      <c r="AJ3" s="1073"/>
    </row>
    <row r="4" spans="1:36" x14ac:dyDescent="0.25">
      <c r="B4" t="s">
        <v>1157</v>
      </c>
      <c r="AB4" s="1073">
        <f>'8D'!K85</f>
        <v>0</v>
      </c>
      <c r="AC4" s="1073">
        <f>'8D'!K86</f>
        <v>0</v>
      </c>
      <c r="AD4" s="1073">
        <f>'8D'!K87</f>
        <v>0</v>
      </c>
      <c r="AE4" s="1073">
        <f>'8D'!K93</f>
        <v>0</v>
      </c>
      <c r="AF4" s="1073">
        <f>'8D'!K94</f>
        <v>0</v>
      </c>
      <c r="AG4" s="1073">
        <f>'8D'!K95</f>
        <v>0</v>
      </c>
      <c r="AH4" s="1073"/>
      <c r="AI4" s="1073"/>
      <c r="AJ4" s="1073"/>
    </row>
    <row r="5" spans="1:36" x14ac:dyDescent="0.25">
      <c r="B5" t="s">
        <v>1158</v>
      </c>
      <c r="AB5" s="1073">
        <f>'8D'!L85</f>
        <v>0</v>
      </c>
      <c r="AC5" s="1073">
        <f>'8D'!L86</f>
        <v>0</v>
      </c>
      <c r="AD5" s="1073">
        <f>'8D'!L87</f>
        <v>0</v>
      </c>
      <c r="AE5" s="1073">
        <f>'8D'!L93</f>
        <v>0</v>
      </c>
      <c r="AF5" s="1073">
        <f>'8D'!L94</f>
        <v>0</v>
      </c>
      <c r="AG5" s="1073">
        <f>'8D'!L95</f>
        <v>0</v>
      </c>
      <c r="AH5" s="1073"/>
      <c r="AI5" s="1073"/>
      <c r="AJ5" s="1073"/>
    </row>
    <row r="6" spans="1:36" x14ac:dyDescent="0.25">
      <c r="B6" t="s">
        <v>1159</v>
      </c>
      <c r="AB6" s="1073">
        <f>'8D'!M85</f>
        <v>0</v>
      </c>
      <c r="AC6" s="1073">
        <f>'8D'!M86</f>
        <v>0</v>
      </c>
      <c r="AD6" s="1073">
        <f>'8D'!M87</f>
        <v>0</v>
      </c>
      <c r="AE6" s="1073">
        <f>'8D'!M93</f>
        <v>0</v>
      </c>
      <c r="AF6" s="1073">
        <f>'8D'!M94</f>
        <v>0</v>
      </c>
      <c r="AG6" s="1073">
        <f>'8D'!M95</f>
        <v>0</v>
      </c>
      <c r="AH6" s="1073"/>
      <c r="AI6" s="1073"/>
      <c r="AJ6" s="1073"/>
    </row>
    <row r="7" spans="1:36" x14ac:dyDescent="0.25">
      <c r="B7" t="s">
        <v>1160</v>
      </c>
      <c r="AB7" s="1073">
        <f>'8D'!N85</f>
        <v>0</v>
      </c>
      <c r="AC7" s="1073">
        <f>'8D'!N86</f>
        <v>0</v>
      </c>
      <c r="AD7" s="1073">
        <f>'8D'!N87</f>
        <v>0</v>
      </c>
      <c r="AE7" s="1073">
        <f>'8D'!N93</f>
        <v>0</v>
      </c>
      <c r="AF7" s="1073">
        <f>'8D'!N94</f>
        <v>0</v>
      </c>
      <c r="AG7" s="1073">
        <f>'8D'!N95</f>
        <v>0</v>
      </c>
      <c r="AH7" s="1073"/>
      <c r="AI7" s="1073"/>
      <c r="AJ7" s="1073"/>
    </row>
    <row r="8" spans="1:36" x14ac:dyDescent="0.25">
      <c r="B8" t="s">
        <v>1161</v>
      </c>
      <c r="AB8" s="1073">
        <f>'8D'!O85</f>
        <v>0</v>
      </c>
      <c r="AC8" s="1073">
        <f>'8D'!O86</f>
        <v>0</v>
      </c>
      <c r="AD8" s="1073">
        <f>'8D'!O87</f>
        <v>0</v>
      </c>
      <c r="AE8" s="1073">
        <f>'8D'!O93</f>
        <v>0</v>
      </c>
      <c r="AF8" s="1073">
        <f>'8D'!O94</f>
        <v>0</v>
      </c>
      <c r="AG8" s="1073">
        <f>'8D'!O95</f>
        <v>0</v>
      </c>
      <c r="AH8" s="1073"/>
      <c r="AI8" s="1073"/>
      <c r="AJ8" s="1073"/>
    </row>
    <row r="9" spans="1:36" x14ac:dyDescent="0.25">
      <c r="B9" t="s">
        <v>1162</v>
      </c>
      <c r="AB9" s="1073">
        <f>'8D'!P85</f>
        <v>0</v>
      </c>
      <c r="AC9" s="1073">
        <f>'8D'!P86</f>
        <v>0</v>
      </c>
      <c r="AD9" s="1073">
        <f>'8D'!P87</f>
        <v>0</v>
      </c>
      <c r="AE9" s="1073">
        <f>'8D'!P93</f>
        <v>0</v>
      </c>
      <c r="AF9" s="1073">
        <f>'8D'!P94</f>
        <v>0</v>
      </c>
      <c r="AG9" s="1073">
        <f>'8D'!P95</f>
        <v>0</v>
      </c>
      <c r="AH9" s="1073"/>
      <c r="AI9" s="1073"/>
      <c r="AJ9" s="1073"/>
    </row>
    <row r="10" spans="1:36" x14ac:dyDescent="0.25">
      <c r="B10" t="s">
        <v>1163</v>
      </c>
      <c r="AB10" s="1073">
        <f>'8D'!Q85</f>
        <v>0</v>
      </c>
      <c r="AC10" s="1073">
        <f>'8D'!Q86</f>
        <v>0</v>
      </c>
      <c r="AD10" s="1073">
        <f>'8D'!Q87</f>
        <v>0</v>
      </c>
      <c r="AE10" s="1073">
        <f>'8D'!Q93</f>
        <v>0</v>
      </c>
      <c r="AF10" s="1073">
        <f>'8D'!Q94</f>
        <v>0</v>
      </c>
      <c r="AG10" s="1073">
        <f>'8D'!Q95</f>
        <v>0</v>
      </c>
      <c r="AH10" s="1073"/>
      <c r="AI10" s="1073"/>
      <c r="AJ10" s="1073"/>
    </row>
    <row r="11" spans="1:36" x14ac:dyDescent="0.25">
      <c r="B11" t="s">
        <v>377</v>
      </c>
      <c r="AB11" s="1073">
        <f>'8D'!R85</f>
        <v>0</v>
      </c>
      <c r="AC11" s="1073">
        <f>'8D'!R86</f>
        <v>0</v>
      </c>
      <c r="AD11" s="1073">
        <f>'8D'!R87</f>
        <v>0</v>
      </c>
      <c r="AE11" s="1073">
        <f>'8D'!R93</f>
        <v>0</v>
      </c>
      <c r="AF11" s="1073">
        <f>'8D'!R94</f>
        <v>0</v>
      </c>
      <c r="AG11" s="1073">
        <f>'8D'!R95</f>
        <v>0</v>
      </c>
      <c r="AH11" s="1073"/>
      <c r="AI11" s="1073"/>
      <c r="AJ11" s="1073"/>
    </row>
    <row r="12" spans="1:36" x14ac:dyDescent="0.25">
      <c r="B12" t="s">
        <v>378</v>
      </c>
      <c r="AB12" s="1073">
        <f>'8D'!S85</f>
        <v>0</v>
      </c>
      <c r="AC12" s="1073">
        <f>'8D'!S86</f>
        <v>0</v>
      </c>
      <c r="AD12" s="1073">
        <f>'8D'!S87</f>
        <v>0</v>
      </c>
      <c r="AE12" s="1073">
        <f>'8D'!S93</f>
        <v>0</v>
      </c>
      <c r="AF12" s="1073">
        <f>'8D'!S94</f>
        <v>0</v>
      </c>
      <c r="AG12" s="1073">
        <f>'8D'!S95</f>
        <v>0</v>
      </c>
      <c r="AH12" s="1073"/>
      <c r="AI12" s="1073"/>
      <c r="AJ12" s="1073"/>
    </row>
    <row r="13" spans="1:36" x14ac:dyDescent="0.25">
      <c r="B13" t="s">
        <v>379</v>
      </c>
      <c r="AB13" s="1073">
        <f>'8D'!T85</f>
        <v>0</v>
      </c>
      <c r="AC13" s="1073">
        <f>'8D'!T86</f>
        <v>0</v>
      </c>
      <c r="AD13" s="1073">
        <f>'8D'!T87</f>
        <v>0</v>
      </c>
      <c r="AE13" s="1073">
        <f>'8D'!IT93</f>
        <v>0</v>
      </c>
      <c r="AF13" s="1073">
        <f>'8D'!TU94</f>
        <v>0</v>
      </c>
      <c r="AG13" s="1073">
        <f>'8D'!T95</f>
        <v>0</v>
      </c>
      <c r="AH13" s="1073"/>
      <c r="AI13" s="1073"/>
      <c r="AJ13" s="1073"/>
    </row>
    <row r="14" spans="1:36" x14ac:dyDescent="0.25">
      <c r="B14" t="s">
        <v>380</v>
      </c>
      <c r="AB14" s="1073">
        <f>'8D'!U85</f>
        <v>0</v>
      </c>
      <c r="AC14" s="1073">
        <f>'8D'!U86</f>
        <v>0</v>
      </c>
      <c r="AD14" s="1073">
        <f>'8D'!U87</f>
        <v>0</v>
      </c>
      <c r="AE14" s="1073">
        <f>'8D'!U93</f>
        <v>0</v>
      </c>
      <c r="AF14" s="1073">
        <f>'8D'!U94</f>
        <v>0</v>
      </c>
      <c r="AG14" s="1073">
        <f>'8D'!U95</f>
        <v>0</v>
      </c>
      <c r="AH14" s="1073"/>
      <c r="AI14" s="1073"/>
      <c r="AJ14" s="1073"/>
    </row>
    <row r="15" spans="1:36" x14ac:dyDescent="0.25">
      <c r="B15" t="s">
        <v>381</v>
      </c>
      <c r="AB15" s="1073">
        <f>'8D'!V85</f>
        <v>0</v>
      </c>
      <c r="AC15" s="1073">
        <f>'8D'!V86</f>
        <v>0</v>
      </c>
      <c r="AD15" s="1073">
        <f>'8D'!V87</f>
        <v>0</v>
      </c>
      <c r="AE15" s="1073">
        <f>'8D'!V93</f>
        <v>0</v>
      </c>
      <c r="AF15" s="1073">
        <f>'8D'!V94</f>
        <v>0</v>
      </c>
      <c r="AG15" s="1073">
        <f>'8D'!V95</f>
        <v>0</v>
      </c>
      <c r="AH15" s="1073"/>
      <c r="AI15" s="1073"/>
      <c r="AJ15" s="1073"/>
    </row>
    <row r="16" spans="1:36" x14ac:dyDescent="0.25">
      <c r="B16" t="s">
        <v>382</v>
      </c>
      <c r="AB16" s="1073">
        <f>'8D'!W85</f>
        <v>0</v>
      </c>
      <c r="AC16" s="1073">
        <f>'8D'!W86</f>
        <v>0</v>
      </c>
      <c r="AD16" s="1073">
        <f>'8D'!W87</f>
        <v>0</v>
      </c>
      <c r="AE16" s="1073">
        <f>'8D'!W93</f>
        <v>0</v>
      </c>
      <c r="AF16" s="1073">
        <f>'8D'!W93</f>
        <v>0</v>
      </c>
      <c r="AG16" s="1073">
        <f>'8D'!W95</f>
        <v>0</v>
      </c>
      <c r="AH16" s="1073"/>
      <c r="AI16" s="1073"/>
      <c r="AJ16" s="1073"/>
    </row>
  </sheetData>
  <sheetProtection algorithmName="SHA-512" hashValue="ZkX8fabnZf9yEj/Gsci9MmxQEoALad3bPzGe/U2/V5njVA+9i4g71GKkYouIIQ8C5jtoiXKOq5IiYRYB92Hl9A==" saltValue="jMFxQfQ+gifOD4v7gt0a3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rgb="FFFF0000"/>
  </sheetPr>
  <dimension ref="A3:H196"/>
  <sheetViews>
    <sheetView zoomScaleNormal="100" workbookViewId="0">
      <selection activeCell="Y12" sqref="Y12"/>
    </sheetView>
  </sheetViews>
  <sheetFormatPr defaultColWidth="9.140625" defaultRowHeight="15" x14ac:dyDescent="0.25"/>
  <cols>
    <col min="1" max="1" width="19.140625" bestFit="1" customWidth="1"/>
    <col min="2" max="2" width="33.140625" bestFit="1" customWidth="1"/>
    <col min="4" max="4" width="26.5703125" bestFit="1" customWidth="1"/>
    <col min="5" max="5" width="26" bestFit="1" customWidth="1"/>
    <col min="7" max="7" width="16.5703125" bestFit="1" customWidth="1"/>
    <col min="8" max="8" width="10.7109375" bestFit="1" customWidth="1"/>
  </cols>
  <sheetData>
    <row r="3" spans="1:2" x14ac:dyDescent="0.25">
      <c r="A3" s="113" t="s">
        <v>943</v>
      </c>
      <c r="B3" s="261" t="s">
        <v>479</v>
      </c>
    </row>
    <row r="4" spans="1:2" x14ac:dyDescent="0.25">
      <c r="A4" s="113"/>
      <c r="B4" s="531" t="s">
        <v>807</v>
      </c>
    </row>
    <row r="5" spans="1:2" x14ac:dyDescent="0.25">
      <c r="B5" s="531" t="s">
        <v>464</v>
      </c>
    </row>
    <row r="6" spans="1:2" x14ac:dyDescent="0.25">
      <c r="B6" s="531" t="s">
        <v>868</v>
      </c>
    </row>
    <row r="7" spans="1:2" x14ac:dyDescent="0.25">
      <c r="B7" s="531" t="s">
        <v>466</v>
      </c>
    </row>
    <row r="8" spans="1:2" x14ac:dyDescent="0.25">
      <c r="B8" s="531" t="s">
        <v>472</v>
      </c>
    </row>
    <row r="9" spans="1:2" x14ac:dyDescent="0.25">
      <c r="B9" s="531" t="s">
        <v>471</v>
      </c>
    </row>
    <row r="10" spans="1:2" x14ac:dyDescent="0.25">
      <c r="B10" s="531" t="s">
        <v>462</v>
      </c>
    </row>
    <row r="11" spans="1:2" x14ac:dyDescent="0.25">
      <c r="B11" s="531" t="s">
        <v>465</v>
      </c>
    </row>
    <row r="12" spans="1:2" x14ac:dyDescent="0.25">
      <c r="B12" s="531" t="s">
        <v>492</v>
      </c>
    </row>
    <row r="13" spans="1:2" x14ac:dyDescent="0.25">
      <c r="B13" s="531" t="s">
        <v>463</v>
      </c>
    </row>
    <row r="14" spans="1:2" x14ac:dyDescent="0.25">
      <c r="B14" s="531" t="s">
        <v>484</v>
      </c>
    </row>
    <row r="15" spans="1:2" x14ac:dyDescent="0.25">
      <c r="B15" s="531" t="s">
        <v>493</v>
      </c>
    </row>
    <row r="16" spans="1:2" x14ac:dyDescent="0.25">
      <c r="B16" s="531" t="s">
        <v>494</v>
      </c>
    </row>
    <row r="17" spans="1:2" x14ac:dyDescent="0.25">
      <c r="B17" s="531" t="s">
        <v>869</v>
      </c>
    </row>
    <row r="18" spans="1:2" x14ac:dyDescent="0.25">
      <c r="B18" s="531" t="s">
        <v>447</v>
      </c>
    </row>
    <row r="19" spans="1:2" x14ac:dyDescent="0.25">
      <c r="B19" s="531" t="s">
        <v>470</v>
      </c>
    </row>
    <row r="20" spans="1:2" x14ac:dyDescent="0.25">
      <c r="B20" s="531" t="s">
        <v>853</v>
      </c>
    </row>
    <row r="21" spans="1:2" x14ac:dyDescent="0.25">
      <c r="B21" s="531" t="s">
        <v>469</v>
      </c>
    </row>
    <row r="22" spans="1:2" x14ac:dyDescent="0.25">
      <c r="B22" s="531" t="s">
        <v>468</v>
      </c>
    </row>
    <row r="23" spans="1:2" x14ac:dyDescent="0.25">
      <c r="B23" s="532" t="s">
        <v>467</v>
      </c>
    </row>
    <row r="27" spans="1:2" x14ac:dyDescent="0.25">
      <c r="A27" t="s">
        <v>495</v>
      </c>
      <c r="B27" s="261" t="s">
        <v>479</v>
      </c>
    </row>
    <row r="28" spans="1:2" x14ac:dyDescent="0.25">
      <c r="B28" s="534" t="s">
        <v>496</v>
      </c>
    </row>
    <row r="29" spans="1:2" x14ac:dyDescent="0.25">
      <c r="B29" s="533" t="s">
        <v>497</v>
      </c>
    </row>
    <row r="31" spans="1:2" x14ac:dyDescent="0.25">
      <c r="A31" t="s">
        <v>594</v>
      </c>
      <c r="B31" s="261" t="s">
        <v>479</v>
      </c>
    </row>
    <row r="32" spans="1:2" x14ac:dyDescent="0.25">
      <c r="B32" s="534" t="s">
        <v>496</v>
      </c>
    </row>
    <row r="33" spans="1:5" x14ac:dyDescent="0.25">
      <c r="B33" s="534" t="s">
        <v>497</v>
      </c>
    </row>
    <row r="34" spans="1:5" x14ac:dyDescent="0.25">
      <c r="B34" s="533" t="s">
        <v>595</v>
      </c>
    </row>
    <row r="36" spans="1:5" x14ac:dyDescent="0.25">
      <c r="A36" t="s">
        <v>606</v>
      </c>
      <c r="B36" s="261" t="s">
        <v>479</v>
      </c>
    </row>
    <row r="37" spans="1:5" x14ac:dyDescent="0.25">
      <c r="B37" s="534" t="s">
        <v>496</v>
      </c>
    </row>
    <row r="38" spans="1:5" x14ac:dyDescent="0.25">
      <c r="B38" s="534" t="s">
        <v>497</v>
      </c>
    </row>
    <row r="39" spans="1:5" x14ac:dyDescent="0.25">
      <c r="B39" s="533" t="s">
        <v>605</v>
      </c>
    </row>
    <row r="41" spans="1:5" x14ac:dyDescent="0.25">
      <c r="A41" t="s">
        <v>498</v>
      </c>
      <c r="B41" s="261" t="s">
        <v>479</v>
      </c>
    </row>
    <row r="42" spans="1:5" x14ac:dyDescent="0.25">
      <c r="B42" s="534" t="s">
        <v>499</v>
      </c>
    </row>
    <row r="43" spans="1:5" x14ac:dyDescent="0.25">
      <c r="B43" s="534" t="s">
        <v>500</v>
      </c>
    </row>
    <row r="44" spans="1:5" x14ac:dyDescent="0.25">
      <c r="B44" s="533" t="s">
        <v>952</v>
      </c>
    </row>
    <row r="46" spans="1:5" x14ac:dyDescent="0.25">
      <c r="A46" t="s">
        <v>945</v>
      </c>
      <c r="B46" s="261"/>
      <c r="D46" t="s">
        <v>496</v>
      </c>
      <c r="E46" t="s">
        <v>497</v>
      </c>
    </row>
    <row r="47" spans="1:5" x14ac:dyDescent="0.25">
      <c r="B47" s="534"/>
      <c r="D47" s="261" t="s">
        <v>501</v>
      </c>
      <c r="E47" s="261" t="s">
        <v>946</v>
      </c>
    </row>
    <row r="48" spans="1:5" x14ac:dyDescent="0.25">
      <c r="B48" s="534"/>
      <c r="D48" s="534" t="s">
        <v>946</v>
      </c>
      <c r="E48" s="533" t="s">
        <v>486</v>
      </c>
    </row>
    <row r="49" spans="1:8" x14ac:dyDescent="0.25">
      <c r="B49" s="534"/>
      <c r="D49" s="533" t="s">
        <v>486</v>
      </c>
    </row>
    <row r="50" spans="1:8" x14ac:dyDescent="0.25">
      <c r="B50" s="533"/>
    </row>
    <row r="52" spans="1:8" x14ac:dyDescent="0.25">
      <c r="A52" t="s">
        <v>502</v>
      </c>
      <c r="B52" s="261" t="s">
        <v>479</v>
      </c>
    </row>
    <row r="53" spans="1:8" x14ac:dyDescent="0.25">
      <c r="B53" s="534" t="s">
        <v>503</v>
      </c>
    </row>
    <row r="54" spans="1:8" x14ac:dyDescent="0.25">
      <c r="B54" s="533" t="s">
        <v>27</v>
      </c>
    </row>
    <row r="57" spans="1:8" x14ac:dyDescent="0.25">
      <c r="A57" t="s">
        <v>504</v>
      </c>
      <c r="B57" s="261" t="s">
        <v>491</v>
      </c>
      <c r="D57" t="s">
        <v>608</v>
      </c>
      <c r="E57" s="261" t="s">
        <v>479</v>
      </c>
      <c r="G57" t="s">
        <v>474</v>
      </c>
      <c r="H57" t="s">
        <v>488</v>
      </c>
    </row>
    <row r="58" spans="1:8" x14ac:dyDescent="0.25">
      <c r="B58" s="534" t="s">
        <v>474</v>
      </c>
      <c r="E58" s="534" t="s">
        <v>474</v>
      </c>
      <c r="G58" s="1290" t="s">
        <v>609</v>
      </c>
      <c r="H58" s="261" t="s">
        <v>614</v>
      </c>
    </row>
    <row r="59" spans="1:8" x14ac:dyDescent="0.25">
      <c r="B59" s="534" t="s">
        <v>488</v>
      </c>
      <c r="E59" s="533" t="s">
        <v>488</v>
      </c>
      <c r="G59" s="1486" t="s">
        <v>610</v>
      </c>
      <c r="H59" s="534" t="s">
        <v>611</v>
      </c>
    </row>
    <row r="60" spans="1:8" x14ac:dyDescent="0.25">
      <c r="B60" s="533" t="s">
        <v>931</v>
      </c>
      <c r="H60" s="534" t="s">
        <v>583</v>
      </c>
    </row>
    <row r="61" spans="1:8" x14ac:dyDescent="0.25">
      <c r="H61" s="534" t="s">
        <v>612</v>
      </c>
    </row>
    <row r="62" spans="1:8" x14ac:dyDescent="0.25">
      <c r="A62" t="s">
        <v>620</v>
      </c>
      <c r="B62" s="261" t="s">
        <v>479</v>
      </c>
      <c r="H62" s="533" t="s">
        <v>613</v>
      </c>
    </row>
    <row r="63" spans="1:8" x14ac:dyDescent="0.25">
      <c r="B63" s="534" t="s">
        <v>618</v>
      </c>
    </row>
    <row r="64" spans="1:8" x14ac:dyDescent="0.25">
      <c r="B64" s="533" t="s">
        <v>619</v>
      </c>
    </row>
    <row r="66" spans="1:5" x14ac:dyDescent="0.25">
      <c r="A66" t="s">
        <v>505</v>
      </c>
      <c r="B66" s="261" t="s">
        <v>479</v>
      </c>
    </row>
    <row r="67" spans="1:5" x14ac:dyDescent="0.25">
      <c r="B67" s="534" t="s">
        <v>506</v>
      </c>
    </row>
    <row r="68" spans="1:5" x14ac:dyDescent="0.25">
      <c r="B68" s="533" t="s">
        <v>507</v>
      </c>
    </row>
    <row r="71" spans="1:5" x14ac:dyDescent="0.25">
      <c r="A71" t="s">
        <v>27</v>
      </c>
      <c r="B71" s="261"/>
    </row>
    <row r="72" spans="1:5" x14ac:dyDescent="0.25">
      <c r="B72" s="533" t="s">
        <v>486</v>
      </c>
    </row>
    <row r="74" spans="1:5" x14ac:dyDescent="0.25">
      <c r="A74" t="s">
        <v>503</v>
      </c>
      <c r="B74" s="261" t="s">
        <v>479</v>
      </c>
      <c r="D74" t="s">
        <v>629</v>
      </c>
      <c r="E74" s="261" t="s">
        <v>479</v>
      </c>
    </row>
    <row r="75" spans="1:5" x14ac:dyDescent="0.25">
      <c r="B75" s="534" t="s">
        <v>29</v>
      </c>
      <c r="E75" s="534" t="s">
        <v>29</v>
      </c>
    </row>
    <row r="76" spans="1:5" x14ac:dyDescent="0.25">
      <c r="B76" s="534" t="s">
        <v>28</v>
      </c>
      <c r="E76" s="534" t="s">
        <v>28</v>
      </c>
    </row>
    <row r="77" spans="1:5" x14ac:dyDescent="0.25">
      <c r="B77" s="534" t="s">
        <v>508</v>
      </c>
      <c r="E77" s="534" t="s">
        <v>508</v>
      </c>
    </row>
    <row r="78" spans="1:5" x14ac:dyDescent="0.25">
      <c r="B78" s="534" t="s">
        <v>509</v>
      </c>
      <c r="E78" s="534" t="s">
        <v>509</v>
      </c>
    </row>
    <row r="79" spans="1:5" x14ac:dyDescent="0.25">
      <c r="B79" s="534" t="s">
        <v>510</v>
      </c>
      <c r="E79" s="534" t="s">
        <v>510</v>
      </c>
    </row>
    <row r="80" spans="1:5" x14ac:dyDescent="0.25">
      <c r="B80" s="534" t="s">
        <v>511</v>
      </c>
      <c r="E80" s="534" t="s">
        <v>511</v>
      </c>
    </row>
    <row r="81" spans="1:5" x14ac:dyDescent="0.25">
      <c r="B81" s="533" t="s">
        <v>512</v>
      </c>
      <c r="E81" s="534" t="s">
        <v>840</v>
      </c>
    </row>
    <row r="82" spans="1:5" x14ac:dyDescent="0.25">
      <c r="E82" s="533" t="s">
        <v>841</v>
      </c>
    </row>
    <row r="83" spans="1:5" x14ac:dyDescent="0.25">
      <c r="A83" t="s">
        <v>533</v>
      </c>
      <c r="B83" s="261" t="s">
        <v>479</v>
      </c>
    </row>
    <row r="84" spans="1:5" x14ac:dyDescent="0.25">
      <c r="B84" s="534" t="s">
        <v>27</v>
      </c>
    </row>
    <row r="85" spans="1:5" x14ac:dyDescent="0.25">
      <c r="B85" s="534" t="s">
        <v>28</v>
      </c>
    </row>
    <row r="86" spans="1:5" x14ac:dyDescent="0.25">
      <c r="B86" s="534" t="s">
        <v>29</v>
      </c>
    </row>
    <row r="87" spans="1:5" x14ac:dyDescent="0.25">
      <c r="B87" s="534" t="s">
        <v>508</v>
      </c>
    </row>
    <row r="88" spans="1:5" x14ac:dyDescent="0.25">
      <c r="B88" s="534" t="s">
        <v>509</v>
      </c>
    </row>
    <row r="89" spans="1:5" x14ac:dyDescent="0.25">
      <c r="B89" s="534" t="s">
        <v>510</v>
      </c>
    </row>
    <row r="90" spans="1:5" x14ac:dyDescent="0.25">
      <c r="B90" s="534" t="s">
        <v>511</v>
      </c>
    </row>
    <row r="91" spans="1:5" x14ac:dyDescent="0.25">
      <c r="B91" s="533" t="s">
        <v>512</v>
      </c>
    </row>
    <row r="93" spans="1:5" x14ac:dyDescent="0.25">
      <c r="A93" t="s">
        <v>534</v>
      </c>
      <c r="B93" s="261" t="s">
        <v>479</v>
      </c>
    </row>
    <row r="94" spans="1:5" x14ac:dyDescent="0.25">
      <c r="B94" s="534" t="s">
        <v>298</v>
      </c>
    </row>
    <row r="95" spans="1:5" x14ac:dyDescent="0.25">
      <c r="B95" s="533" t="s">
        <v>535</v>
      </c>
    </row>
    <row r="98" spans="1:2" x14ac:dyDescent="0.25">
      <c r="A98" t="s">
        <v>513</v>
      </c>
      <c r="B98" s="261" t="s">
        <v>479</v>
      </c>
    </row>
    <row r="99" spans="1:2" x14ac:dyDescent="0.25">
      <c r="B99" s="535">
        <v>0.25</v>
      </c>
    </row>
    <row r="100" spans="1:2" x14ac:dyDescent="0.25">
      <c r="B100" s="535">
        <v>0.3</v>
      </c>
    </row>
    <row r="101" spans="1:2" x14ac:dyDescent="0.25">
      <c r="B101" s="535">
        <v>0.35</v>
      </c>
    </row>
    <row r="102" spans="1:2" x14ac:dyDescent="0.25">
      <c r="B102" s="535">
        <v>0.4</v>
      </c>
    </row>
    <row r="103" spans="1:2" x14ac:dyDescent="0.25">
      <c r="B103" s="535">
        <v>0.45</v>
      </c>
    </row>
    <row r="104" spans="1:2" x14ac:dyDescent="0.25">
      <c r="B104" s="535">
        <v>0.5</v>
      </c>
    </row>
    <row r="105" spans="1:2" x14ac:dyDescent="0.25">
      <c r="B105" s="535">
        <v>0.55000000000000004</v>
      </c>
    </row>
    <row r="106" spans="1:2" x14ac:dyDescent="0.25">
      <c r="B106" s="535">
        <v>0.6</v>
      </c>
    </row>
    <row r="107" spans="1:2" x14ac:dyDescent="0.25">
      <c r="B107" s="535">
        <v>0.65</v>
      </c>
    </row>
    <row r="108" spans="1:2" x14ac:dyDescent="0.25">
      <c r="B108" s="536">
        <v>0.8</v>
      </c>
    </row>
    <row r="111" spans="1:2" x14ac:dyDescent="0.25">
      <c r="A111" t="s">
        <v>514</v>
      </c>
      <c r="B111" s="261" t="s">
        <v>479</v>
      </c>
    </row>
    <row r="112" spans="1:2" x14ac:dyDescent="0.25">
      <c r="B112" s="534" t="s">
        <v>515</v>
      </c>
    </row>
    <row r="113" spans="1:2" x14ac:dyDescent="0.25">
      <c r="B113" s="533" t="s">
        <v>516</v>
      </c>
    </row>
    <row r="116" spans="1:2" x14ac:dyDescent="0.25">
      <c r="A116" t="s">
        <v>518</v>
      </c>
      <c r="B116" s="769" t="s">
        <v>517</v>
      </c>
    </row>
    <row r="122" spans="1:2" x14ac:dyDescent="0.25">
      <c r="A122" t="s">
        <v>527</v>
      </c>
      <c r="B122" s="261" t="s">
        <v>479</v>
      </c>
    </row>
    <row r="123" spans="1:2" x14ac:dyDescent="0.25">
      <c r="B123" s="534" t="s">
        <v>526</v>
      </c>
    </row>
    <row r="124" spans="1:2" x14ac:dyDescent="0.25">
      <c r="B124" s="534" t="s">
        <v>520</v>
      </c>
    </row>
    <row r="125" spans="1:2" x14ac:dyDescent="0.25">
      <c r="B125" s="534" t="s">
        <v>521</v>
      </c>
    </row>
    <row r="126" spans="1:2" x14ac:dyDescent="0.25">
      <c r="B126" s="534" t="s">
        <v>522</v>
      </c>
    </row>
    <row r="127" spans="1:2" x14ac:dyDescent="0.25">
      <c r="B127" s="534" t="s">
        <v>523</v>
      </c>
    </row>
    <row r="128" spans="1:2" x14ac:dyDescent="0.25">
      <c r="B128" s="534" t="s">
        <v>524</v>
      </c>
    </row>
    <row r="129" spans="1:2" x14ac:dyDescent="0.25">
      <c r="B129" s="534" t="s">
        <v>525</v>
      </c>
    </row>
    <row r="130" spans="1:2" x14ac:dyDescent="0.25">
      <c r="B130" s="533" t="s">
        <v>519</v>
      </c>
    </row>
    <row r="133" spans="1:2" x14ac:dyDescent="0.25">
      <c r="A133" t="s">
        <v>528</v>
      </c>
      <c r="B133" s="261" t="s">
        <v>479</v>
      </c>
    </row>
    <row r="134" spans="1:2" x14ac:dyDescent="0.25">
      <c r="B134" s="534" t="s">
        <v>21</v>
      </c>
    </row>
    <row r="135" spans="1:2" x14ac:dyDescent="0.25">
      <c r="B135" s="534" t="s">
        <v>20</v>
      </c>
    </row>
    <row r="136" spans="1:2" x14ac:dyDescent="0.25">
      <c r="B136" s="533" t="s">
        <v>19</v>
      </c>
    </row>
    <row r="138" spans="1:2" x14ac:dyDescent="0.25">
      <c r="A138" t="s">
        <v>538</v>
      </c>
      <c r="B138" s="261" t="s">
        <v>479</v>
      </c>
    </row>
    <row r="139" spans="1:2" x14ac:dyDescent="0.25">
      <c r="B139" s="534" t="s">
        <v>539</v>
      </c>
    </row>
    <row r="140" spans="1:2" x14ac:dyDescent="0.25">
      <c r="B140" s="534" t="s">
        <v>540</v>
      </c>
    </row>
    <row r="141" spans="1:2" x14ac:dyDescent="0.25">
      <c r="B141" s="534" t="s">
        <v>541</v>
      </c>
    </row>
    <row r="142" spans="1:2" x14ac:dyDescent="0.25">
      <c r="B142" s="534" t="s">
        <v>542</v>
      </c>
    </row>
    <row r="143" spans="1:2" x14ac:dyDescent="0.25">
      <c r="B143" s="696"/>
    </row>
    <row r="144" spans="1:2" x14ac:dyDescent="0.25">
      <c r="A144" t="s">
        <v>545</v>
      </c>
      <c r="B144" s="261" t="s">
        <v>491</v>
      </c>
    </row>
    <row r="145" spans="1:2" x14ac:dyDescent="0.25">
      <c r="B145" s="534" t="s">
        <v>832</v>
      </c>
    </row>
    <row r="146" spans="1:2" x14ac:dyDescent="0.25">
      <c r="B146" s="533" t="s">
        <v>833</v>
      </c>
    </row>
    <row r="148" spans="1:2" x14ac:dyDescent="0.25">
      <c r="A148" t="s">
        <v>546</v>
      </c>
      <c r="B148" s="261" t="s">
        <v>479</v>
      </c>
    </row>
    <row r="149" spans="1:2" x14ac:dyDescent="0.25">
      <c r="B149" s="534" t="s">
        <v>547</v>
      </c>
    </row>
    <row r="150" spans="1:2" x14ac:dyDescent="0.25">
      <c r="B150" s="534" t="s">
        <v>548</v>
      </c>
    </row>
    <row r="151" spans="1:2" x14ac:dyDescent="0.25">
      <c r="B151" s="534" t="s">
        <v>549</v>
      </c>
    </row>
    <row r="152" spans="1:2" x14ac:dyDescent="0.25">
      <c r="B152" s="534" t="s">
        <v>834</v>
      </c>
    </row>
    <row r="153" spans="1:2" x14ac:dyDescent="0.25">
      <c r="B153" s="533" t="s">
        <v>835</v>
      </c>
    </row>
    <row r="155" spans="1:2" x14ac:dyDescent="0.25">
      <c r="A155" t="s">
        <v>553</v>
      </c>
      <c r="B155" s="261" t="s">
        <v>479</v>
      </c>
    </row>
    <row r="156" spans="1:2" x14ac:dyDescent="0.25">
      <c r="B156" s="534" t="s">
        <v>554</v>
      </c>
    </row>
    <row r="157" spans="1:2" x14ac:dyDescent="0.25">
      <c r="B157" s="534" t="s">
        <v>552</v>
      </c>
    </row>
    <row r="158" spans="1:2" x14ac:dyDescent="0.25">
      <c r="B158" s="534" t="s">
        <v>555</v>
      </c>
    </row>
    <row r="159" spans="1:2" x14ac:dyDescent="0.25">
      <c r="B159" s="533" t="s">
        <v>556</v>
      </c>
    </row>
    <row r="161" spans="1:5" x14ac:dyDescent="0.25">
      <c r="A161" t="s">
        <v>859</v>
      </c>
      <c r="B161" s="261" t="s">
        <v>479</v>
      </c>
    </row>
    <row r="162" spans="1:5" x14ac:dyDescent="0.25">
      <c r="B162" s="534" t="s">
        <v>858</v>
      </c>
    </row>
    <row r="163" spans="1:5" x14ac:dyDescent="0.25">
      <c r="B163" s="534" t="s">
        <v>554</v>
      </c>
    </row>
    <row r="164" spans="1:5" x14ac:dyDescent="0.25">
      <c r="B164" s="534" t="s">
        <v>552</v>
      </c>
    </row>
    <row r="165" spans="1:5" x14ac:dyDescent="0.25">
      <c r="B165" s="534" t="s">
        <v>555</v>
      </c>
    </row>
    <row r="166" spans="1:5" x14ac:dyDescent="0.25">
      <c r="B166" s="533" t="s">
        <v>556</v>
      </c>
    </row>
    <row r="170" spans="1:5" x14ac:dyDescent="0.25">
      <c r="A170" t="s">
        <v>564</v>
      </c>
      <c r="B170" s="261" t="s">
        <v>479</v>
      </c>
      <c r="D170" t="s">
        <v>592</v>
      </c>
    </row>
    <row r="171" spans="1:5" x14ac:dyDescent="0.25">
      <c r="B171" s="718" t="s">
        <v>562</v>
      </c>
      <c r="E171" s="261" t="s">
        <v>479</v>
      </c>
    </row>
    <row r="172" spans="1:5" x14ac:dyDescent="0.25">
      <c r="B172" s="718" t="s">
        <v>559</v>
      </c>
      <c r="E172" s="718" t="s">
        <v>562</v>
      </c>
    </row>
    <row r="173" spans="1:5" x14ac:dyDescent="0.25">
      <c r="B173" s="718" t="s">
        <v>560</v>
      </c>
      <c r="E173" s="718" t="s">
        <v>559</v>
      </c>
    </row>
    <row r="174" spans="1:5" x14ac:dyDescent="0.25">
      <c r="B174" s="718" t="s">
        <v>577</v>
      </c>
      <c r="E174" s="718" t="s">
        <v>560</v>
      </c>
    </row>
    <row r="175" spans="1:5" x14ac:dyDescent="0.25">
      <c r="B175" s="718" t="s">
        <v>557</v>
      </c>
      <c r="E175" s="718" t="s">
        <v>577</v>
      </c>
    </row>
    <row r="176" spans="1:5" x14ac:dyDescent="0.25">
      <c r="B176" s="718" t="s">
        <v>646</v>
      </c>
      <c r="E176" s="718" t="s">
        <v>557</v>
      </c>
    </row>
    <row r="177" spans="1:5" x14ac:dyDescent="0.25">
      <c r="B177" s="718" t="s">
        <v>507</v>
      </c>
      <c r="E177" s="718" t="s">
        <v>646</v>
      </c>
    </row>
    <row r="178" spans="1:5" x14ac:dyDescent="0.25">
      <c r="B178" s="718" t="s">
        <v>563</v>
      </c>
      <c r="E178" s="718" t="s">
        <v>507</v>
      </c>
    </row>
    <row r="179" spans="1:5" x14ac:dyDescent="0.25">
      <c r="B179" s="718" t="s">
        <v>561</v>
      </c>
      <c r="E179" s="718" t="s">
        <v>563</v>
      </c>
    </row>
    <row r="180" spans="1:5" x14ac:dyDescent="0.25">
      <c r="B180" s="718" t="s">
        <v>596</v>
      </c>
      <c r="E180" s="718" t="s">
        <v>561</v>
      </c>
    </row>
    <row r="181" spans="1:5" x14ac:dyDescent="0.25">
      <c r="B181" s="718" t="s">
        <v>597</v>
      </c>
      <c r="E181" s="718" t="s">
        <v>558</v>
      </c>
    </row>
    <row r="182" spans="1:5" x14ac:dyDescent="0.25">
      <c r="B182" s="718" t="s">
        <v>640</v>
      </c>
      <c r="E182" s="1675" t="s">
        <v>641</v>
      </c>
    </row>
    <row r="183" spans="1:5" x14ac:dyDescent="0.25">
      <c r="B183" s="718" t="s">
        <v>641</v>
      </c>
      <c r="E183" s="718" t="s">
        <v>647</v>
      </c>
    </row>
    <row r="184" spans="1:5" x14ac:dyDescent="0.25">
      <c r="B184" s="718" t="s">
        <v>642</v>
      </c>
      <c r="E184" s="718" t="s">
        <v>648</v>
      </c>
    </row>
    <row r="185" spans="1:5" x14ac:dyDescent="0.25">
      <c r="B185" s="741" t="s">
        <v>578</v>
      </c>
      <c r="E185" s="741" t="s">
        <v>578</v>
      </c>
    </row>
    <row r="186" spans="1:5" x14ac:dyDescent="0.25">
      <c r="B186" s="770" t="s">
        <v>213</v>
      </c>
      <c r="E186" s="770" t="s">
        <v>213</v>
      </c>
    </row>
    <row r="189" spans="1:5" x14ac:dyDescent="0.25">
      <c r="A189" t="s">
        <v>569</v>
      </c>
      <c r="B189" s="261" t="s">
        <v>479</v>
      </c>
    </row>
    <row r="190" spans="1:5" x14ac:dyDescent="0.25">
      <c r="B190" s="534" t="s">
        <v>567</v>
      </c>
    </row>
    <row r="191" spans="1:5" x14ac:dyDescent="0.25">
      <c r="B191" s="533" t="s">
        <v>568</v>
      </c>
    </row>
    <row r="194" spans="1:2" x14ac:dyDescent="0.25">
      <c r="A194" t="s">
        <v>633</v>
      </c>
      <c r="B194" s="261" t="s">
        <v>479</v>
      </c>
    </row>
    <row r="195" spans="1:2" x14ac:dyDescent="0.25">
      <c r="B195" s="534" t="s">
        <v>632</v>
      </c>
    </row>
    <row r="196" spans="1:2" x14ac:dyDescent="0.25">
      <c r="B196" s="533" t="s">
        <v>634</v>
      </c>
    </row>
  </sheetData>
  <sheetProtection algorithmName="SHA-512" hashValue="YQat0YUwDuZ8E9y8bSOokZ035e24LYh2B8XKfhbhRkeWpzaT4bTvkHl1W6WrvN9n1Y6aSRrRffJGmcc8v68KWA==" saltValue="ES2+nIN+1LRoemDxtE2A4w==" spinCount="100000" sheet="1" objects="1" scenarios="1"/>
  <sortState xmlns:xlrd2="http://schemas.microsoft.com/office/spreadsheetml/2017/richdata2" ref="B4:B22">
    <sortCondition ref="B22"/>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B125"/>
  <sheetViews>
    <sheetView workbookViewId="0">
      <selection activeCell="I8" sqref="I8"/>
    </sheetView>
  </sheetViews>
  <sheetFormatPr defaultRowHeight="15" x14ac:dyDescent="0.25"/>
  <cols>
    <col min="1" max="1" width="3.140625" bestFit="1" customWidth="1"/>
    <col min="2" max="2" width="123.42578125" bestFit="1" customWidth="1"/>
  </cols>
  <sheetData>
    <row r="1" spans="1:2" x14ac:dyDescent="0.25">
      <c r="A1" t="s">
        <v>872</v>
      </c>
    </row>
    <row r="2" spans="1:2" x14ac:dyDescent="0.25">
      <c r="A2" s="1795" t="s">
        <v>873</v>
      </c>
      <c r="B2" s="1795"/>
    </row>
    <row r="3" spans="1:2" x14ac:dyDescent="0.25">
      <c r="B3" t="s">
        <v>874</v>
      </c>
    </row>
    <row r="4" spans="1:2" x14ac:dyDescent="0.25">
      <c r="B4" t="s">
        <v>875</v>
      </c>
    </row>
    <row r="5" spans="1:2" x14ac:dyDescent="0.25">
      <c r="B5" t="s">
        <v>876</v>
      </c>
    </row>
    <row r="6" spans="1:2" x14ac:dyDescent="0.25">
      <c r="B6" t="s">
        <v>877</v>
      </c>
    </row>
    <row r="9" spans="1:2" x14ac:dyDescent="0.25">
      <c r="A9" s="1439">
        <v>1</v>
      </c>
      <c r="B9" s="1439"/>
    </row>
    <row r="10" spans="1:2" ht="30" x14ac:dyDescent="0.25">
      <c r="B10" s="1431" t="s">
        <v>947</v>
      </c>
    </row>
    <row r="12" spans="1:2" x14ac:dyDescent="0.25">
      <c r="A12" s="1439" t="s">
        <v>878</v>
      </c>
      <c r="B12" s="1439"/>
    </row>
    <row r="13" spans="1:2" x14ac:dyDescent="0.25">
      <c r="B13" t="s">
        <v>879</v>
      </c>
    </row>
    <row r="14" spans="1:2" x14ac:dyDescent="0.25">
      <c r="B14" t="s">
        <v>880</v>
      </c>
    </row>
    <row r="16" spans="1:2" x14ac:dyDescent="0.25">
      <c r="A16" s="1439" t="s">
        <v>881</v>
      </c>
      <c r="B16" s="1439"/>
    </row>
    <row r="17" spans="1:2" x14ac:dyDescent="0.25">
      <c r="B17" t="s">
        <v>882</v>
      </c>
    </row>
    <row r="18" spans="1:2" x14ac:dyDescent="0.25">
      <c r="B18" t="s">
        <v>883</v>
      </c>
    </row>
    <row r="19" spans="1:2" x14ac:dyDescent="0.25">
      <c r="B19" t="s">
        <v>884</v>
      </c>
    </row>
    <row r="21" spans="1:2" x14ac:dyDescent="0.25">
      <c r="A21" s="1439">
        <v>3</v>
      </c>
      <c r="B21" s="1439"/>
    </row>
    <row r="22" spans="1:2" x14ac:dyDescent="0.25">
      <c r="B22" t="s">
        <v>885</v>
      </c>
    </row>
    <row r="24" spans="1:2" x14ac:dyDescent="0.25">
      <c r="A24" s="1439">
        <v>4</v>
      </c>
      <c r="B24" s="1439"/>
    </row>
    <row r="26" spans="1:2" x14ac:dyDescent="0.25">
      <c r="B26" t="s">
        <v>1016</v>
      </c>
    </row>
    <row r="27" spans="1:2" x14ac:dyDescent="0.25">
      <c r="B27" t="s">
        <v>1015</v>
      </c>
    </row>
    <row r="29" spans="1:2" x14ac:dyDescent="0.25">
      <c r="A29" s="1439" t="s">
        <v>586</v>
      </c>
      <c r="B29" s="1439"/>
    </row>
    <row r="30" spans="1:2" x14ac:dyDescent="0.25">
      <c r="B30" t="s">
        <v>886</v>
      </c>
    </row>
    <row r="32" spans="1:2" x14ac:dyDescent="0.25">
      <c r="B32" t="s">
        <v>921</v>
      </c>
    </row>
    <row r="33" spans="1:2" x14ac:dyDescent="0.25">
      <c r="B33" t="s">
        <v>922</v>
      </c>
    </row>
    <row r="34" spans="1:2" x14ac:dyDescent="0.25">
      <c r="B34" t="s">
        <v>923</v>
      </c>
    </row>
    <row r="36" spans="1:2" x14ac:dyDescent="0.25">
      <c r="B36" t="s">
        <v>887</v>
      </c>
    </row>
    <row r="38" spans="1:2" x14ac:dyDescent="0.25">
      <c r="B38" t="s">
        <v>1017</v>
      </c>
    </row>
    <row r="39" spans="1:2" x14ac:dyDescent="0.25">
      <c r="B39" t="s">
        <v>1018</v>
      </c>
    </row>
    <row r="40" spans="1:2" x14ac:dyDescent="0.25">
      <c r="B40" t="s">
        <v>888</v>
      </c>
    </row>
    <row r="41" spans="1:2" x14ac:dyDescent="0.25">
      <c r="B41" t="s">
        <v>889</v>
      </c>
    </row>
    <row r="43" spans="1:2" x14ac:dyDescent="0.25">
      <c r="A43" s="1439" t="s">
        <v>924</v>
      </c>
      <c r="B43" s="1439"/>
    </row>
    <row r="45" spans="1:2" x14ac:dyDescent="0.25">
      <c r="B45" t="s">
        <v>925</v>
      </c>
    </row>
    <row r="47" spans="1:2" x14ac:dyDescent="0.25">
      <c r="A47" s="1439" t="s">
        <v>890</v>
      </c>
      <c r="B47" s="1439"/>
    </row>
    <row r="49" spans="1:2" x14ac:dyDescent="0.25">
      <c r="B49" t="s">
        <v>891</v>
      </c>
    </row>
    <row r="50" spans="1:2" x14ac:dyDescent="0.25">
      <c r="B50" t="s">
        <v>892</v>
      </c>
    </row>
    <row r="52" spans="1:2" x14ac:dyDescent="0.25">
      <c r="A52" s="1439" t="s">
        <v>893</v>
      </c>
      <c r="B52" s="1439"/>
    </row>
    <row r="54" spans="1:2" x14ac:dyDescent="0.25">
      <c r="B54" t="s">
        <v>987</v>
      </c>
    </row>
    <row r="56" spans="1:2" x14ac:dyDescent="0.25">
      <c r="A56" s="1439" t="s">
        <v>926</v>
      </c>
      <c r="B56" s="1439"/>
    </row>
    <row r="58" spans="1:2" x14ac:dyDescent="0.25">
      <c r="B58" t="s">
        <v>888</v>
      </c>
    </row>
    <row r="59" spans="1:2" x14ac:dyDescent="0.25">
      <c r="B59" t="s">
        <v>889</v>
      </c>
    </row>
    <row r="61" spans="1:2" x14ac:dyDescent="0.25">
      <c r="B61" t="s">
        <v>927</v>
      </c>
    </row>
    <row r="63" spans="1:2" x14ac:dyDescent="0.25">
      <c r="A63" s="1439" t="s">
        <v>894</v>
      </c>
      <c r="B63" s="1439"/>
    </row>
    <row r="65" spans="1:2" x14ac:dyDescent="0.25">
      <c r="B65" t="s">
        <v>1028</v>
      </c>
    </row>
    <row r="66" spans="1:2" x14ac:dyDescent="0.25">
      <c r="B66" t="s">
        <v>1027</v>
      </c>
    </row>
    <row r="67" spans="1:2" x14ac:dyDescent="0.25">
      <c r="B67" t="s">
        <v>1014</v>
      </c>
    </row>
    <row r="69" spans="1:2" x14ac:dyDescent="0.25">
      <c r="A69" s="1439" t="s">
        <v>895</v>
      </c>
      <c r="B69" s="1439"/>
    </row>
    <row r="71" spans="1:2" x14ac:dyDescent="0.25">
      <c r="B71" t="s">
        <v>896</v>
      </c>
    </row>
    <row r="72" spans="1:2" x14ac:dyDescent="0.25">
      <c r="B72" t="s">
        <v>928</v>
      </c>
    </row>
    <row r="73" spans="1:2" x14ac:dyDescent="0.25">
      <c r="B73" t="s">
        <v>897</v>
      </c>
    </row>
    <row r="75" spans="1:2" x14ac:dyDescent="0.25">
      <c r="B75" t="s">
        <v>898</v>
      </c>
    </row>
    <row r="77" spans="1:2" x14ac:dyDescent="0.25">
      <c r="B77" s="1479" t="s">
        <v>899</v>
      </c>
    </row>
    <row r="79" spans="1:2" x14ac:dyDescent="0.25">
      <c r="B79" t="s">
        <v>1006</v>
      </c>
    </row>
    <row r="80" spans="1:2" x14ac:dyDescent="0.25">
      <c r="B80" s="1441"/>
    </row>
    <row r="81" spans="1:2" x14ac:dyDescent="0.25">
      <c r="A81" s="1439" t="s">
        <v>900</v>
      </c>
      <c r="B81" s="1439"/>
    </row>
    <row r="83" spans="1:2" x14ac:dyDescent="0.25">
      <c r="B83" t="s">
        <v>1006</v>
      </c>
    </row>
    <row r="85" spans="1:2" x14ac:dyDescent="0.25">
      <c r="A85" s="1439" t="s">
        <v>901</v>
      </c>
      <c r="B85" s="1439"/>
    </row>
    <row r="86" spans="1:2" x14ac:dyDescent="0.25">
      <c r="B86" t="s">
        <v>902</v>
      </c>
    </row>
    <row r="87" spans="1:2" x14ac:dyDescent="0.25">
      <c r="B87" t="s">
        <v>903</v>
      </c>
    </row>
    <row r="89" spans="1:2" x14ac:dyDescent="0.25">
      <c r="B89" t="s">
        <v>1025</v>
      </c>
    </row>
    <row r="91" spans="1:2" x14ac:dyDescent="0.25">
      <c r="B91" t="s">
        <v>1026</v>
      </c>
    </row>
    <row r="93" spans="1:2" x14ac:dyDescent="0.25">
      <c r="B93" t="s">
        <v>904</v>
      </c>
    </row>
    <row r="94" spans="1:2" x14ac:dyDescent="0.25">
      <c r="B94" t="s">
        <v>905</v>
      </c>
    </row>
    <row r="96" spans="1:2" x14ac:dyDescent="0.25">
      <c r="B96" s="1440" t="s">
        <v>906</v>
      </c>
    </row>
    <row r="97" spans="1:2" x14ac:dyDescent="0.25">
      <c r="B97" s="1440" t="s">
        <v>907</v>
      </c>
    </row>
    <row r="98" spans="1:2" x14ac:dyDescent="0.25">
      <c r="B98" s="1440"/>
    </row>
    <row r="99" spans="1:2" x14ac:dyDescent="0.25">
      <c r="A99" s="1439" t="s">
        <v>1033</v>
      </c>
      <c r="B99" s="1439"/>
    </row>
    <row r="100" spans="1:2" x14ac:dyDescent="0.25">
      <c r="B100" s="1440" t="s">
        <v>1035</v>
      </c>
    </row>
    <row r="101" spans="1:2" x14ac:dyDescent="0.25">
      <c r="B101" s="1440"/>
    </row>
    <row r="102" spans="1:2" x14ac:dyDescent="0.25">
      <c r="B102" s="1440"/>
    </row>
    <row r="104" spans="1:2" x14ac:dyDescent="0.25">
      <c r="A104" s="1439" t="s">
        <v>908</v>
      </c>
      <c r="B104" s="1439"/>
    </row>
    <row r="106" spans="1:2" x14ac:dyDescent="0.25">
      <c r="B106" t="s">
        <v>929</v>
      </c>
    </row>
    <row r="108" spans="1:2" x14ac:dyDescent="0.25">
      <c r="A108" s="1439" t="s">
        <v>909</v>
      </c>
      <c r="B108" s="1439"/>
    </row>
    <row r="110" spans="1:2" x14ac:dyDescent="0.25">
      <c r="B110" t="s">
        <v>930</v>
      </c>
    </row>
    <row r="111" spans="1:2" x14ac:dyDescent="0.25">
      <c r="B111" t="s">
        <v>910</v>
      </c>
    </row>
    <row r="112" spans="1:2" x14ac:dyDescent="0.25">
      <c r="B112" t="s">
        <v>911</v>
      </c>
    </row>
    <row r="113" spans="1:2" x14ac:dyDescent="0.25">
      <c r="B113" t="s">
        <v>912</v>
      </c>
    </row>
    <row r="115" spans="1:2" x14ac:dyDescent="0.25">
      <c r="B115" t="s">
        <v>913</v>
      </c>
    </row>
    <row r="117" spans="1:2" x14ac:dyDescent="0.25">
      <c r="B117" t="s">
        <v>1000</v>
      </c>
    </row>
    <row r="119" spans="1:2" x14ac:dyDescent="0.25">
      <c r="A119" s="1439" t="s">
        <v>914</v>
      </c>
      <c r="B119" s="1439"/>
    </row>
    <row r="120" spans="1:2" x14ac:dyDescent="0.25">
      <c r="B120" s="1440"/>
    </row>
    <row r="121" spans="1:2" x14ac:dyDescent="0.25">
      <c r="B121" s="1440" t="s">
        <v>915</v>
      </c>
    </row>
    <row r="123" spans="1:2" x14ac:dyDescent="0.25">
      <c r="A123" s="1439" t="s">
        <v>916</v>
      </c>
      <c r="B123" s="1439"/>
    </row>
    <row r="124" spans="1:2" x14ac:dyDescent="0.25">
      <c r="B124" s="1441"/>
    </row>
    <row r="125" spans="1:2" x14ac:dyDescent="0.25">
      <c r="B125" t="s">
        <v>917</v>
      </c>
    </row>
  </sheetData>
  <sheetProtection algorithmName="SHA-512" hashValue="aXfOBmso88P4VNxP0Xk8//7/H5PWsCXx0Vr3iO5y5632pt2hHxoTp9VQCIkr54SlS0NQI6O5BHTascTnzyH7gg==" saltValue="g1JTf4O9TYq0EvoOt49E4A==" spinCount="100000" sheet="1" objects="1" scenarios="1"/>
  <mergeCells count="1">
    <mergeCell ref="A2:B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FFFF00"/>
    <pageSetUpPr fitToPage="1"/>
  </sheetPr>
  <dimension ref="A1"/>
  <sheetViews>
    <sheetView showGridLines="0" tabSelected="1" zoomScaleNormal="100" workbookViewId="0">
      <selection activeCell="K26" sqref="K24:K26"/>
    </sheetView>
  </sheetViews>
  <sheetFormatPr defaultRowHeight="15" x14ac:dyDescent="0.25"/>
  <sheetData/>
  <sheetProtection algorithmName="SHA-512" hashValue="YrP/E7At8STIbsgoNW5YfC/0wRFliwVECChshYR+zGNpKKGUt+Yf3C4s9jkjV5xW8/aJNw4e/edRAY2+gfYUlQ==" saltValue="8KM5hXvbfF+Rp9hT14Qjfg==" spinCount="100000" sheet="1" objects="1" scenarios="1"/>
  <pageMargins left="0.25" right="0.25" top="0.75" bottom="0.75" header="0.3" footer="0.3"/>
  <pageSetup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73</vt:i4>
      </vt:variant>
    </vt:vector>
  </HeadingPairs>
  <TitlesOfParts>
    <vt:vector size="112" baseType="lpstr">
      <vt:lpstr>Calc Insert</vt:lpstr>
      <vt:lpstr>LIHTC Insert</vt:lpstr>
      <vt:lpstr>Res Sources Insert</vt:lpstr>
      <vt:lpstr>Rents</vt:lpstr>
      <vt:lpstr>Pro Forma</vt:lpstr>
      <vt:lpstr>OPF YbY</vt:lpstr>
      <vt:lpstr>Dropdowns</vt:lpstr>
      <vt:lpstr>Messages</vt:lpstr>
      <vt:lpstr>Form 1 Information</vt:lpstr>
      <vt:lpstr>1</vt:lpstr>
      <vt:lpstr>Form 2A,B Information</vt:lpstr>
      <vt:lpstr>2A</vt:lpstr>
      <vt:lpstr>2B</vt:lpstr>
      <vt:lpstr>Form 3 Information</vt:lpstr>
      <vt:lpstr>3</vt:lpstr>
      <vt:lpstr>4</vt:lpstr>
      <vt:lpstr>Form 5 Information</vt:lpstr>
      <vt:lpstr>5</vt:lpstr>
      <vt:lpstr>Form 6A-E Information</vt:lpstr>
      <vt:lpstr>6A</vt:lpstr>
      <vt:lpstr>6B</vt:lpstr>
      <vt:lpstr>6C</vt:lpstr>
      <vt:lpstr>6D</vt:lpstr>
      <vt:lpstr>6E</vt:lpstr>
      <vt:lpstr>Form 7 Information</vt:lpstr>
      <vt:lpstr>7</vt:lpstr>
      <vt:lpstr>Form 8A-E Information</vt:lpstr>
      <vt:lpstr>8A</vt:lpstr>
      <vt:lpstr>8B</vt:lpstr>
      <vt:lpstr>8C</vt:lpstr>
      <vt:lpstr>8D</vt:lpstr>
      <vt:lpstr>8E</vt:lpstr>
      <vt:lpstr>Form 9A-E Information</vt:lpstr>
      <vt:lpstr>9A</vt:lpstr>
      <vt:lpstr>9B</vt:lpstr>
      <vt:lpstr>9C</vt:lpstr>
      <vt:lpstr>9D</vt:lpstr>
      <vt:lpstr>9E</vt:lpstr>
      <vt:lpstr>Validations Checklist</vt:lpstr>
      <vt:lpstr>Act_Typ</vt:lpstr>
      <vt:lpstr>Activity_Type</vt:lpstr>
      <vt:lpstr>Actual_or_Percent</vt:lpstr>
      <vt:lpstr>AMIs</vt:lpstr>
      <vt:lpstr>Beds</vt:lpstr>
      <vt:lpstr>Building_ID_or_Name</vt:lpstr>
      <vt:lpstr>Building_Type</vt:lpstr>
      <vt:lpstr>Debt_Type</vt:lpstr>
      <vt:lpstr>Enable</vt:lpstr>
      <vt:lpstr>Fund_Source</vt:lpstr>
      <vt:lpstr>G_or_L</vt:lpstr>
      <vt:lpstr>Grant</vt:lpstr>
      <vt:lpstr>Grant_or_Loan</vt:lpstr>
      <vt:lpstr>GrantType</vt:lpstr>
      <vt:lpstr>Loan</vt:lpstr>
      <vt:lpstr>LoanType</vt:lpstr>
      <vt:lpstr>No</vt:lpstr>
      <vt:lpstr>Non_LIH_Units</vt:lpstr>
      <vt:lpstr>NonRes_FundSource</vt:lpstr>
      <vt:lpstr>OnSite_OffSite</vt:lpstr>
      <vt:lpstr>OnTime_OnBudget</vt:lpstr>
      <vt:lpstr>OnTime_OnBudget2</vt:lpstr>
      <vt:lpstr>Population_Types</vt:lpstr>
      <vt:lpstr>'1'!Print_Area</vt:lpstr>
      <vt:lpstr>'2A'!Print_Area</vt:lpstr>
      <vt:lpstr>'2B'!Print_Area</vt:lpstr>
      <vt:lpstr>'3'!Print_Area</vt:lpstr>
      <vt:lpstr>'4'!Print_Area</vt:lpstr>
      <vt:lpstr>'5'!Print_Area</vt:lpstr>
      <vt:lpstr>'6A'!Print_Area</vt:lpstr>
      <vt:lpstr>'6B'!Print_Area</vt:lpstr>
      <vt:lpstr>'6C'!Print_Area</vt:lpstr>
      <vt:lpstr>'6D'!Print_Area</vt:lpstr>
      <vt:lpstr>'6E'!Print_Area</vt:lpstr>
      <vt:lpstr>'7'!Print_Area</vt:lpstr>
      <vt:lpstr>'8A'!Print_Area</vt:lpstr>
      <vt:lpstr>'8B'!Print_Area</vt:lpstr>
      <vt:lpstr>'8C'!Print_Area</vt:lpstr>
      <vt:lpstr>'8D'!Print_Area</vt:lpstr>
      <vt:lpstr>'8E'!Print_Area</vt:lpstr>
      <vt:lpstr>'9A'!Print_Area</vt:lpstr>
      <vt:lpstr>'9B'!Print_Area</vt:lpstr>
      <vt:lpstr>'9C'!Print_Area</vt:lpstr>
      <vt:lpstr>'9D'!Print_Area</vt:lpstr>
      <vt:lpstr>'9E'!Print_Area</vt:lpstr>
      <vt:lpstr>'Form 1 Information'!Print_Area</vt:lpstr>
      <vt:lpstr>'Form 2A,B Information'!Print_Area</vt:lpstr>
      <vt:lpstr>'Form 3 Information'!Print_Area</vt:lpstr>
      <vt:lpstr>'Form 5 Information'!Print_Area</vt:lpstr>
      <vt:lpstr>'Form 6A-E Information'!Print_Area</vt:lpstr>
      <vt:lpstr>'Form 7 Information'!Print_Area</vt:lpstr>
      <vt:lpstr>'Form 8A-E Information'!Print_Area</vt:lpstr>
      <vt:lpstr>'Form 9A-E Information'!Print_Area</vt:lpstr>
      <vt:lpstr>'Validations Checklist'!Print_Area</vt:lpstr>
      <vt:lpstr>'6A'!Print_Titles</vt:lpstr>
      <vt:lpstr>'6B'!Print_Titles</vt:lpstr>
      <vt:lpstr>'6C'!Print_Titles</vt:lpstr>
      <vt:lpstr>Project_Status</vt:lpstr>
      <vt:lpstr>Project_Type</vt:lpstr>
      <vt:lpstr>Public_or_Private</vt:lpstr>
      <vt:lpstr>Relo_Units</vt:lpstr>
      <vt:lpstr>Res_Type</vt:lpstr>
      <vt:lpstr>ResOrNonRes</vt:lpstr>
      <vt:lpstr>Schedule_Dates</vt:lpstr>
      <vt:lpstr>Schedule_Tasks</vt:lpstr>
      <vt:lpstr>Sppt_Type</vt:lpstr>
      <vt:lpstr>Units</vt:lpstr>
      <vt:lpstr>Units_and_Beds</vt:lpstr>
      <vt:lpstr>Units_or_Beds</vt:lpstr>
      <vt:lpstr>Yes</vt:lpstr>
      <vt:lpstr>Yes_No_Either</vt:lpstr>
      <vt:lpstr>Yes_No_Partial</vt:lpstr>
      <vt:lpstr>Yes_or_No</vt:lpstr>
    </vt:vector>
  </TitlesOfParts>
  <Company>Washington State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Combined Funders App Multifamily Forms v1.1</dc:title>
  <dc:creator>Harrington, Sean (COM)</dc:creator>
  <cp:lastModifiedBy>Harrington, Sean (COM)</cp:lastModifiedBy>
  <cp:lastPrinted>2025-07-24T20:34:50Z</cp:lastPrinted>
  <dcterms:created xsi:type="dcterms:W3CDTF">2015-05-06T15:11:33Z</dcterms:created>
  <dcterms:modified xsi:type="dcterms:W3CDTF">2025-07-24T20:43:00Z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2|01EF-4898-EAE3-4FF2--0||">
    <vt:lpwstr>LINKTEK-ID-FILE--0</vt:lpwstr>
  </property>
  <property fmtid="{D5CDD505-2E9C-101B-9397-08002B2CF9AE}" pid="3" name="ContentTypeId">
    <vt:lpwstr>0x010100B37F82A00B46344287D29A2B5774955F</vt:lpwstr>
  </property>
  <property fmtid="{D5CDD505-2E9C-101B-9397-08002B2CF9AE}" pid="4" name="Tags">
    <vt:lpwstr>24;#Programs|a0208c75-2f9b-4302-b5b0-04aa0f02d23a;#46;#Housing and Homeless|575b3078-8a95-464a-acc3-3f84e6da2888;#31;#Housing Trust Fund|84bb7e56-b8d1-4d35-955f-28559742ea4d;#44;#Applying|368dcad4-e46f-4511-b359-09a94b9285ef</vt:lpwstr>
  </property>
</Properties>
</file>