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PROGRAMS\General Programs\Estimator from Ali\"/>
    </mc:Choice>
  </mc:AlternateContent>
  <xr:revisionPtr revIDLastSave="0" documentId="13_ncr:1_{C9E70A88-4038-477B-9C5B-1FAB283791DF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Affordability" sheetId="16" r:id="rId1"/>
    <sheet name="Housing Cost" sheetId="17" r:id="rId2"/>
    <sheet name="Income Summary" sheetId="14" r:id="rId3"/>
    <sheet name="Salary 1" sheetId="3" r:id="rId4"/>
    <sheet name="Salary 2" sheetId="22" r:id="rId5"/>
    <sheet name="Salary 3" sheetId="23" r:id="rId6"/>
    <sheet name="Salary 4" sheetId="24" r:id="rId7"/>
    <sheet name="SE 1" sheetId="25" r:id="rId8"/>
    <sheet name="SE 2" sheetId="11" r:id="rId9"/>
    <sheet name="Other 1" sheetId="6" r:id="rId10"/>
  </sheets>
  <definedNames>
    <definedName name="Housing_Cost">'Housing Cost'!$A$3:$F$13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6" l="1"/>
  <c r="C9" i="25"/>
  <c r="C11" i="25" s="1"/>
  <c r="C4" i="25"/>
  <c r="C6" i="25" s="1"/>
  <c r="C6" i="24"/>
  <c r="C4" i="24"/>
  <c r="C6" i="23"/>
  <c r="C4" i="23"/>
  <c r="C6" i="22"/>
  <c r="C4" i="22"/>
  <c r="E9" i="16"/>
  <c r="E11" i="16"/>
  <c r="E10" i="16"/>
  <c r="E8" i="16"/>
  <c r="E7" i="16"/>
  <c r="C12" i="25" l="1"/>
  <c r="C13" i="25" s="1"/>
  <c r="C6" i="14" s="1"/>
  <c r="C7" i="22"/>
  <c r="C3" i="14" s="1"/>
  <c r="C7" i="24"/>
  <c r="C5" i="14" s="1"/>
  <c r="C7" i="23"/>
  <c r="C4" i="14" s="1"/>
  <c r="C4" i="3"/>
  <c r="B9" i="16"/>
  <c r="C1" i="17" l="1"/>
  <c r="J7" i="17" l="1"/>
  <c r="C4" i="11"/>
  <c r="C6" i="11" s="1"/>
  <c r="C9" i="11"/>
  <c r="C11" i="11" s="1"/>
  <c r="C4" i="6"/>
  <c r="C8" i="14" s="1"/>
  <c r="C6" i="3"/>
  <c r="C7" i="3" s="1"/>
  <c r="C2" i="14" s="1"/>
  <c r="C12" i="11" l="1"/>
  <c r="C13" i="11" s="1"/>
  <c r="C7" i="14" s="1"/>
  <c r="C9" i="14" s="1"/>
  <c r="C10" i="14" s="1"/>
  <c r="J5" i="17"/>
  <c r="J4" i="17"/>
  <c r="J6" i="17"/>
  <c r="J8" i="17"/>
  <c r="D5" i="16" l="1"/>
  <c r="D6" i="16" s="1"/>
  <c r="D7" i="16" l="1"/>
  <c r="D8" i="16"/>
  <c r="D11" i="16"/>
  <c r="D9" i="16"/>
  <c r="D10" i="16"/>
  <c r="D12" i="16"/>
  <c r="B10" i="16"/>
  <c r="D14" i="16"/>
  <c r="D15" i="16"/>
</calcChain>
</file>

<file path=xl/sharedStrings.xml><?xml version="1.0" encoding="utf-8"?>
<sst xmlns="http://schemas.openxmlformats.org/spreadsheetml/2006/main" count="140" uniqueCount="86">
  <si>
    <t>No. pay periods/year</t>
  </si>
  <si>
    <t>SSI/Soc. Security/Disab/Ch. Supp</t>
  </si>
  <si>
    <t>Most Recent Paystub Date</t>
  </si>
  <si>
    <t>Number of Paystubs</t>
  </si>
  <si>
    <t>Dep. Asset Adj. Part II, Line 12&amp;13</t>
  </si>
  <si>
    <t>Adjusted Self Emp. Income Yr. 1</t>
  </si>
  <si>
    <t>Ttl # of months in biz Yr. 1</t>
  </si>
  <si>
    <t>Adjusted Self Emp. Income Yr. 2</t>
  </si>
  <si>
    <t>Ttl # of months in biz Yr. 2</t>
  </si>
  <si>
    <t>SE Gross Income Yr. 1</t>
  </si>
  <si>
    <t>SE Gross Income Yr. 2</t>
  </si>
  <si>
    <t>Qualifying SE Gross Income</t>
  </si>
  <si>
    <t>Total Monthly Other Income</t>
  </si>
  <si>
    <t>Mthly Pension/Other Income</t>
  </si>
  <si>
    <t>Total Monthly Qualifying Income:</t>
  </si>
  <si>
    <t>Total Yearly Qualifying Income:</t>
  </si>
  <si>
    <t>Qualifying SE Mthly Income</t>
  </si>
  <si>
    <t>YES</t>
  </si>
  <si>
    <t>TTL gross pay on all stubs</t>
  </si>
  <si>
    <t>Salary/pay period</t>
  </si>
  <si>
    <t>Avg. monthly salary income</t>
  </si>
  <si>
    <t>Income Summary</t>
  </si>
  <si>
    <t>City, State Zip:</t>
  </si>
  <si>
    <t>SE Income from Yr. 1 Sch. C Line 29</t>
  </si>
  <si>
    <t>Income from Yr. 2 Sch. C Line 29</t>
  </si>
  <si>
    <t>DATE OF ASSESSMENT:</t>
  </si>
  <si>
    <t>HH Size</t>
  </si>
  <si>
    <t>HH Size:</t>
  </si>
  <si>
    <t>SnoKing 80%</t>
  </si>
  <si>
    <t>TPC 80%</t>
  </si>
  <si>
    <t>HomeChoice/Veteran</t>
  </si>
  <si>
    <t>HK Opp</t>
  </si>
  <si>
    <t>Home Advantage</t>
  </si>
  <si>
    <t>Property Address:</t>
  </si>
  <si>
    <t>Household Size</t>
  </si>
  <si>
    <t>Estimated Monthly Household Income</t>
  </si>
  <si>
    <t>Estimated Yearly Household Income</t>
  </si>
  <si>
    <t>Borrower Name:</t>
  </si>
  <si>
    <t>House Key Opportunity</t>
  </si>
  <si>
    <t>City of Seattle</t>
  </si>
  <si>
    <t>Home Advantage  4%</t>
  </si>
  <si>
    <t>Home Advantage  5%</t>
  </si>
  <si>
    <t>HomeChoice/Vet</t>
  </si>
  <si>
    <t>Program</t>
  </si>
  <si>
    <t>Private Mortgage Insurance Rate</t>
  </si>
  <si>
    <t>First Mortgage Loan Amount</t>
  </si>
  <si>
    <t>Max</t>
  </si>
  <si>
    <t>House Key Opportunity (1% Deferred)</t>
  </si>
  <si>
    <t>HomeChoice (1% Deferred)</t>
  </si>
  <si>
    <t>City of Seattle (3% Deferred)</t>
  </si>
  <si>
    <t>Veteran (3% Deferred)</t>
  </si>
  <si>
    <t>City of Tacoma (2% Deferred)</t>
  </si>
  <si>
    <t>Pay Frequency</t>
  </si>
  <si>
    <t>Bi-Weekly</t>
  </si>
  <si>
    <t>Weekly</t>
  </si>
  <si>
    <t>Semi-Monthly</t>
  </si>
  <si>
    <t>Monthly</t>
  </si>
  <si>
    <t>Household Salary 1</t>
  </si>
  <si>
    <t>Household Salary 2</t>
  </si>
  <si>
    <t>Household Salary 3</t>
  </si>
  <si>
    <t>Household Salary 4</t>
  </si>
  <si>
    <t>Household Self-Employment 1</t>
  </si>
  <si>
    <t>Household Self-Employment 2</t>
  </si>
  <si>
    <t>Household Other Income 1</t>
  </si>
  <si>
    <t>Household Income Calculation: Job #1</t>
  </si>
  <si>
    <t>New</t>
  </si>
  <si>
    <t>Existing</t>
  </si>
  <si>
    <t>New Construction or Existing Home?</t>
  </si>
  <si>
    <t>Maximum Purchase Price</t>
  </si>
  <si>
    <t>NO</t>
  </si>
  <si>
    <t>Household Income Calculation: Job #2</t>
  </si>
  <si>
    <t>Household Income Calculation: Job #3</t>
  </si>
  <si>
    <t>Household Income Calculation: Job #4</t>
  </si>
  <si>
    <t>Household Self Employment Income Calculation: Source #1</t>
  </si>
  <si>
    <t>Household Other Income Calculation:</t>
  </si>
  <si>
    <t>Household Self Employment Income Calculation: Source #2</t>
  </si>
  <si>
    <t>East King County ARCH (4% Deferred)</t>
  </si>
  <si>
    <t>Conforming Loan Limits Apply</t>
  </si>
  <si>
    <t>First Time Homebuyer?</t>
  </si>
  <si>
    <t>Purchase Price:</t>
  </si>
  <si>
    <t>DPA Loan Size</t>
  </si>
  <si>
    <t>Purchase Assistance Estimator</t>
  </si>
  <si>
    <t>This is provided as a tool for lenders, accuracy is not 100% guaranteed.  Additional guidelines apply, please review program guidelines in full.</t>
  </si>
  <si>
    <t>Must be used with HOUSE KEY first mortgage.  All household income considered.  One DPA loan per transaction.  Must be First Time Homebuyer. Minimum front end DTI = 25%.  Asset Test = Borrower must contribute any liquid assets over $10,000 in order to access purchase assistance.</t>
  </si>
  <si>
    <t>Must be used with HOME ADVANTAGE first mortgage.  Only applicant income considered.  One DPA loan per transaction.  0% Deferred loan.</t>
  </si>
  <si>
    <t>Tacoma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</si>
</sst>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_);[Red]\(0\)"/>
    <numFmt numFmtId="166" formatCode="&quot;$&quot;#,##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22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Fill="1"/>
    <xf numFmtId="0" fontId="0" fillId="0" borderId="0" xfId="0" applyFill="1" applyBorder="1"/>
    <xf numFmtId="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8" fontId="4" fillId="2" borderId="5" xfId="0" applyNumberFormat="1" applyFont="1" applyFill="1" applyBorder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</xf>
    <xf numFmtId="8" fontId="5" fillId="3" borderId="9" xfId="0" applyNumberFormat="1" applyFont="1" applyFill="1" applyBorder="1" applyAlignment="1" applyProtection="1">
      <alignment horizontal="center" vertical="center"/>
    </xf>
    <xf numFmtId="8" fontId="5" fillId="3" borderId="8" xfId="0" applyNumberFormat="1" applyFont="1" applyFill="1" applyBorder="1" applyAlignment="1" applyProtection="1">
      <alignment horizontal="center" vertical="center"/>
    </xf>
    <xf numFmtId="164" fontId="0" fillId="5" borderId="5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38" fontId="0" fillId="5" borderId="5" xfId="0" applyNumberFormat="1" applyFill="1" applyBorder="1" applyAlignment="1" applyProtection="1">
      <alignment horizontal="center" vertical="center"/>
      <protection locked="0"/>
    </xf>
    <xf numFmtId="8" fontId="0" fillId="5" borderId="11" xfId="0" applyNumberForma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</xf>
    <xf numFmtId="164" fontId="5" fillId="3" borderId="13" xfId="0" applyNumberFormat="1" applyFont="1" applyFill="1" applyBorder="1" applyAlignment="1" applyProtection="1">
      <alignment horizontal="center" vertical="center"/>
    </xf>
    <xf numFmtId="164" fontId="0" fillId="5" borderId="11" xfId="0" applyNumberForma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</xf>
    <xf numFmtId="8" fontId="4" fillId="0" borderId="5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4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right" vertical="distributed"/>
    </xf>
    <xf numFmtId="0" fontId="1" fillId="0" borderId="2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" fontId="0" fillId="6" borderId="16" xfId="0" applyNumberFormat="1" applyFill="1" applyBorder="1" applyProtection="1"/>
    <xf numFmtId="0" fontId="14" fillId="0" borderId="16" xfId="0" applyFont="1" applyBorder="1" applyAlignment="1" applyProtection="1">
      <alignment horizontal="center" vertical="center" wrapText="1"/>
    </xf>
    <xf numFmtId="9" fontId="14" fillId="0" borderId="17" xfId="0" applyNumberFormat="1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9" xfId="0" applyBorder="1" applyProtection="1"/>
    <xf numFmtId="0" fontId="13" fillId="0" borderId="18" xfId="0" applyFont="1" applyBorder="1" applyAlignment="1" applyProtection="1">
      <alignment vertical="center"/>
    </xf>
    <xf numFmtId="6" fontId="13" fillId="0" borderId="15" xfId="0" applyNumberFormat="1" applyFont="1" applyBorder="1" applyAlignment="1" applyProtection="1">
      <alignment vertical="center"/>
    </xf>
    <xf numFmtId="6" fontId="13" fillId="0" borderId="19" xfId="0" applyNumberFormat="1" applyFont="1" applyBorder="1" applyAlignment="1" applyProtection="1">
      <alignment vertical="center"/>
    </xf>
    <xf numFmtId="6" fontId="13" fillId="0" borderId="0" xfId="0" applyNumberFormat="1" applyFont="1" applyBorder="1" applyAlignment="1" applyProtection="1">
      <alignment vertical="center"/>
    </xf>
    <xf numFmtId="0" fontId="0" fillId="6" borderId="4" xfId="0" applyFill="1" applyBorder="1" applyProtection="1"/>
    <xf numFmtId="9" fontId="0" fillId="0" borderId="5" xfId="0" applyNumberFormat="1" applyBorder="1" applyAlignment="1" applyProtection="1">
      <alignment horizontal="right" indent="1"/>
    </xf>
    <xf numFmtId="0" fontId="0" fillId="6" borderId="6" xfId="0" applyFill="1" applyBorder="1" applyProtection="1"/>
    <xf numFmtId="0" fontId="0" fillId="0" borderId="8" xfId="0" applyBorder="1" applyAlignment="1" applyProtection="1">
      <alignment horizontal="right" indent="1"/>
    </xf>
    <xf numFmtId="0" fontId="0" fillId="0" borderId="0" xfId="0" applyFill="1" applyBorder="1" applyProtection="1"/>
    <xf numFmtId="9" fontId="0" fillId="0" borderId="0" xfId="0" applyNumberForma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6" fontId="12" fillId="0" borderId="0" xfId="0" applyNumberFormat="1" applyFont="1" applyFill="1" applyBorder="1" applyAlignment="1" applyProtection="1">
      <alignment vertical="center"/>
    </xf>
    <xf numFmtId="0" fontId="0" fillId="0" borderId="0" xfId="0" applyBorder="1" applyProtection="1"/>
    <xf numFmtId="9" fontId="0" fillId="0" borderId="0" xfId="0" applyNumberFormat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/>
    <xf numFmtId="164" fontId="0" fillId="0" borderId="0" xfId="0" applyNumberFormat="1" applyFill="1" applyBorder="1" applyProtection="1"/>
    <xf numFmtId="164" fontId="0" fillId="0" borderId="0" xfId="0" applyNumberFormat="1" applyFont="1" applyFill="1" applyBorder="1" applyAlignment="1" applyProtection="1"/>
    <xf numFmtId="0" fontId="0" fillId="0" borderId="0" xfId="0" applyFont="1" applyBorder="1" applyProtection="1"/>
    <xf numFmtId="9" fontId="0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0" fontId="0" fillId="0" borderId="0" xfId="0" applyNumberFormat="1" applyFill="1" applyBorder="1" applyProtection="1"/>
    <xf numFmtId="0" fontId="17" fillId="2" borderId="4" xfId="0" applyFont="1" applyFill="1" applyBorder="1" applyAlignment="1" applyProtection="1">
      <alignment horizontal="right" vertical="distributed"/>
    </xf>
    <xf numFmtId="0" fontId="1" fillId="0" borderId="22" xfId="0" applyFont="1" applyFill="1" applyBorder="1" applyAlignment="1" applyProtection="1">
      <alignment horizontal="right" vertical="distributed"/>
    </xf>
    <xf numFmtId="0" fontId="20" fillId="2" borderId="4" xfId="0" applyFont="1" applyFill="1" applyBorder="1" applyAlignment="1" applyProtection="1">
      <alignment horizontal="right" vertical="distributed"/>
    </xf>
    <xf numFmtId="0" fontId="20" fillId="2" borderId="4" xfId="0" applyFont="1" applyFill="1" applyBorder="1" applyAlignment="1" applyProtection="1">
      <alignment horizontal="right" vertical="center" wrapText="1"/>
    </xf>
    <xf numFmtId="164" fontId="21" fillId="2" borderId="2" xfId="0" applyNumberFormat="1" applyFont="1" applyFill="1" applyBorder="1" applyAlignment="1" applyProtection="1">
      <alignment horizontal="right" vertical="distributed"/>
    </xf>
    <xf numFmtId="0" fontId="21" fillId="2" borderId="4" xfId="0" applyFont="1" applyFill="1" applyBorder="1" applyAlignment="1" applyProtection="1">
      <alignment horizontal="right" vertical="distributed"/>
    </xf>
    <xf numFmtId="3" fontId="0" fillId="5" borderId="21" xfId="0" applyNumberFormat="1" applyFill="1" applyBorder="1" applyAlignment="1" applyProtection="1">
      <alignment horizontal="center" vertical="distributed"/>
      <protection locked="0"/>
    </xf>
    <xf numFmtId="164" fontId="0" fillId="5" borderId="21" xfId="0" applyNumberFormat="1" applyFill="1" applyBorder="1" applyAlignment="1" applyProtection="1">
      <alignment horizontal="center" vertical="distributed"/>
      <protection locked="0"/>
    </xf>
    <xf numFmtId="166" fontId="0" fillId="5" borderId="24" xfId="0" applyNumberForma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right" vertical="distributed"/>
    </xf>
    <xf numFmtId="164" fontId="17" fillId="2" borderId="9" xfId="0" applyNumberFormat="1" applyFont="1" applyFill="1" applyBorder="1" applyAlignment="1" applyProtection="1">
      <alignment horizontal="center" vertical="distributed"/>
    </xf>
    <xf numFmtId="0" fontId="20" fillId="2" borderId="1" xfId="0" applyFont="1" applyFill="1" applyBorder="1" applyAlignment="1" applyProtection="1">
      <alignment horizontal="right" vertical="distributed"/>
    </xf>
    <xf numFmtId="0" fontId="20" fillId="2" borderId="7" xfId="0" applyFont="1" applyFill="1" applyBorder="1" applyAlignment="1" applyProtection="1">
      <alignment horizontal="right" vertical="distributed"/>
    </xf>
    <xf numFmtId="0" fontId="20" fillId="2" borderId="3" xfId="0" applyFont="1" applyFill="1" applyBorder="1" applyAlignment="1" applyProtection="1">
      <alignment horizontal="right" vertical="distributed"/>
    </xf>
    <xf numFmtId="0" fontId="20" fillId="7" borderId="29" xfId="0" applyFont="1" applyFill="1" applyBorder="1" applyAlignment="1" applyProtection="1">
      <alignment horizontal="right" vertical="distributed"/>
    </xf>
    <xf numFmtId="166" fontId="4" fillId="2" borderId="20" xfId="0" applyNumberFormat="1" applyFont="1" applyFill="1" applyBorder="1" applyAlignment="1" applyProtection="1">
      <alignment horizontal="center" vertical="distributed"/>
    </xf>
    <xf numFmtId="9" fontId="19" fillId="2" borderId="21" xfId="0" applyNumberFormat="1" applyFont="1" applyFill="1" applyBorder="1" applyAlignment="1" applyProtection="1">
      <alignment horizontal="center" vertical="distributed"/>
    </xf>
    <xf numFmtId="0" fontId="8" fillId="7" borderId="25" xfId="0" applyFont="1" applyFill="1" applyBorder="1" applyAlignment="1" applyProtection="1">
      <alignment horizontal="center" vertical="center" wrapText="1"/>
    </xf>
    <xf numFmtId="0" fontId="8" fillId="7" borderId="28" xfId="0" applyFont="1" applyFill="1" applyBorder="1" applyAlignment="1" applyProtection="1">
      <alignment horizontal="center" vertical="center" wrapText="1"/>
    </xf>
    <xf numFmtId="0" fontId="8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horizontal="left" vertical="center"/>
    </xf>
    <xf numFmtId="14" fontId="0" fillId="5" borderId="3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65" fontId="0" fillId="5" borderId="7" xfId="0" applyNumberFormat="1" applyFill="1" applyBorder="1" applyAlignment="1" applyProtection="1">
      <alignment horizontal="center" vertical="center"/>
      <protection locked="0"/>
    </xf>
    <xf numFmtId="49" fontId="1" fillId="5" borderId="8" xfId="0" applyNumberFormat="1" applyFont="1" applyFill="1" applyBorder="1" applyAlignment="1" applyProtection="1">
      <alignment horizontal="center" vertical="center"/>
      <protection locked="0"/>
    </xf>
    <xf numFmtId="164" fontId="17" fillId="2" borderId="24" xfId="0" applyNumberFormat="1" applyFont="1" applyFill="1" applyBorder="1" applyAlignment="1" applyProtection="1">
      <alignment horizontal="center" vertical="center"/>
    </xf>
    <xf numFmtId="166" fontId="18" fillId="2" borderId="21" xfId="0" applyNumberFormat="1" applyFont="1" applyFill="1" applyBorder="1" applyAlignment="1" applyProtection="1">
      <alignment horizontal="center" vertical="distributed"/>
    </xf>
    <xf numFmtId="166" fontId="18" fillId="2" borderId="31" xfId="0" applyNumberFormat="1" applyFont="1" applyFill="1" applyBorder="1" applyAlignment="1" applyProtection="1">
      <alignment horizontal="center" vertical="distributed"/>
    </xf>
    <xf numFmtId="166" fontId="18" fillId="7" borderId="32" xfId="0" applyNumberFormat="1" applyFont="1" applyFill="1" applyBorder="1" applyAlignment="1" applyProtection="1">
      <alignment horizontal="center" vertical="distributed"/>
    </xf>
    <xf numFmtId="166" fontId="18" fillId="2" borderId="20" xfId="0" applyNumberFormat="1" applyFont="1" applyFill="1" applyBorder="1" applyAlignment="1" applyProtection="1">
      <alignment horizontal="center" vertical="distributed"/>
    </xf>
    <xf numFmtId="0" fontId="19" fillId="2" borderId="33" xfId="0" applyFont="1" applyFill="1" applyBorder="1" applyAlignment="1">
      <alignment horizontal="center" vertical="center"/>
    </xf>
    <xf numFmtId="166" fontId="21" fillId="2" borderId="34" xfId="0" applyNumberFormat="1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 applyProtection="1">
      <alignment horizontal="center" vertical="distributed"/>
      <protection locked="0"/>
    </xf>
    <xf numFmtId="0" fontId="3" fillId="0" borderId="0" xfId="0" applyFont="1" applyAlignment="1"/>
    <xf numFmtId="14" fontId="6" fillId="5" borderId="16" xfId="0" applyNumberFormat="1" applyFont="1" applyFill="1" applyBorder="1" applyAlignment="1" applyProtection="1">
      <alignment horizontal="center"/>
      <protection locked="0"/>
    </xf>
    <xf numFmtId="0" fontId="23" fillId="8" borderId="14" xfId="0" applyFont="1" applyFill="1" applyBorder="1"/>
    <xf numFmtId="0" fontId="6" fillId="8" borderId="15" xfId="0" applyFont="1" applyFill="1" applyBorder="1" applyAlignment="1">
      <alignment horizontal="right"/>
    </xf>
    <xf numFmtId="0" fontId="1" fillId="0" borderId="10" xfId="0" applyFont="1" applyFill="1" applyBorder="1" applyAlignment="1" applyProtection="1">
      <alignment horizontal="right" vertical="distributed"/>
    </xf>
    <xf numFmtId="0" fontId="4" fillId="4" borderId="4" xfId="0" applyFont="1" applyFill="1" applyBorder="1" applyAlignment="1" applyProtection="1">
      <alignment vertical="center"/>
    </xf>
    <xf numFmtId="8" fontId="4" fillId="4" borderId="5" xfId="0" applyNumberFormat="1" applyFont="1" applyFill="1" applyBorder="1" applyAlignment="1" applyProtection="1">
      <alignment horizontal="center" vertical="center"/>
    </xf>
    <xf numFmtId="166" fontId="21" fillId="7" borderId="36" xfId="0" applyNumberFormat="1" applyFont="1" applyFill="1" applyBorder="1" applyAlignment="1">
      <alignment horizontal="center" vertical="center" wrapText="1"/>
    </xf>
    <xf numFmtId="166" fontId="0" fillId="7" borderId="34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166" fontId="23" fillId="5" borderId="33" xfId="0" applyNumberFormat="1" applyFont="1" applyFill="1" applyBorder="1" applyAlignment="1" applyProtection="1">
      <alignment horizontal="center"/>
      <protection locked="0"/>
    </xf>
    <xf numFmtId="166" fontId="23" fillId="5" borderId="34" xfId="0" applyNumberFormat="1" applyFont="1" applyFill="1" applyBorder="1" applyAlignment="1" applyProtection="1">
      <alignment horizontal="center"/>
      <protection locked="0"/>
    </xf>
    <xf numFmtId="0" fontId="0" fillId="7" borderId="0" xfId="0" applyFill="1"/>
    <xf numFmtId="0" fontId="6" fillId="0" borderId="0" xfId="0" applyFont="1" applyFill="1" applyBorder="1" applyAlignment="1" applyProtection="1">
      <alignment horizontal="center" wrapText="1"/>
    </xf>
    <xf numFmtId="0" fontId="22" fillId="0" borderId="0" xfId="0" applyFont="1" applyAlignment="1">
      <alignment horizontal="center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distributed"/>
      <protection locked="0"/>
    </xf>
    <xf numFmtId="0" fontId="1" fillId="5" borderId="5" xfId="0" applyFont="1" applyFill="1" applyBorder="1" applyAlignment="1" applyProtection="1">
      <alignment horizontal="center" vertical="distributed"/>
      <protection locked="0"/>
    </xf>
    <xf numFmtId="0" fontId="1" fillId="5" borderId="22" xfId="0" applyFont="1" applyFill="1" applyBorder="1" applyAlignment="1" applyProtection="1">
      <alignment horizontal="center" vertical="distributed"/>
      <protection locked="0"/>
    </xf>
    <xf numFmtId="0" fontId="1" fillId="5" borderId="11" xfId="0" applyFont="1" applyFill="1" applyBorder="1" applyAlignment="1" applyProtection="1">
      <alignment horizontal="center" vertical="distributed"/>
      <protection locked="0"/>
    </xf>
    <xf numFmtId="0" fontId="24" fillId="0" borderId="23" xfId="0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center" vertical="center" wrapText="1"/>
    </xf>
    <xf numFmtId="0" fontId="24" fillId="0" borderId="25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  <color rgb="FFF8F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workbookViewId="0">
      <selection activeCell="B2" sqref="B2:D2"/>
    </sheetView>
  </sheetViews>
  <sheetFormatPr defaultColWidth="8.85546875" defaultRowHeight="15" x14ac:dyDescent="0.25"/>
  <cols>
    <col min="1" max="1" width="32.140625" customWidth="1"/>
    <col min="2" max="2" width="12.140625" customWidth="1"/>
    <col min="3" max="3" width="35.28515625" customWidth="1"/>
    <col min="4" max="4" width="12.28515625" bestFit="1" customWidth="1"/>
    <col min="5" max="5" width="28.85546875" customWidth="1"/>
    <col min="6" max="6" width="3.5703125" hidden="1" customWidth="1"/>
    <col min="7" max="10" width="8.85546875" hidden="1" customWidth="1"/>
    <col min="11" max="11" width="21.85546875" hidden="1" customWidth="1"/>
  </cols>
  <sheetData>
    <row r="1" spans="1:13" ht="29.25" thickBot="1" x14ac:dyDescent="0.5">
      <c r="A1" s="129" t="s">
        <v>81</v>
      </c>
      <c r="B1" s="129"/>
      <c r="C1" s="129"/>
      <c r="D1" s="129"/>
      <c r="E1" s="129"/>
    </row>
    <row r="2" spans="1:13" ht="30" customHeight="1" x14ac:dyDescent="0.3">
      <c r="A2" s="41" t="s">
        <v>37</v>
      </c>
      <c r="B2" s="130"/>
      <c r="C2" s="130"/>
      <c r="D2" s="131"/>
    </row>
    <row r="3" spans="1:13" ht="30" customHeight="1" x14ac:dyDescent="0.25">
      <c r="A3" s="40" t="s">
        <v>33</v>
      </c>
      <c r="B3" s="132"/>
      <c r="C3" s="132"/>
      <c r="D3" s="133"/>
    </row>
    <row r="4" spans="1:13" ht="30" customHeight="1" thickBot="1" x14ac:dyDescent="0.3">
      <c r="A4" s="40" t="s">
        <v>22</v>
      </c>
      <c r="B4" s="132"/>
      <c r="C4" s="134"/>
      <c r="D4" s="135"/>
      <c r="E4" s="1"/>
    </row>
    <row r="5" spans="1:13" ht="30" customHeight="1" thickBot="1" x14ac:dyDescent="0.3">
      <c r="A5" s="40" t="s">
        <v>34</v>
      </c>
      <c r="B5" s="85">
        <v>5</v>
      </c>
      <c r="C5" s="88" t="s">
        <v>35</v>
      </c>
      <c r="D5" s="89">
        <f>'Income Summary'!C9</f>
        <v>1805.5555555555557</v>
      </c>
    </row>
    <row r="6" spans="1:13" ht="30" customHeight="1" thickBot="1" x14ac:dyDescent="0.3">
      <c r="A6" s="40" t="s">
        <v>78</v>
      </c>
      <c r="B6" s="86" t="s">
        <v>17</v>
      </c>
      <c r="C6" s="79" t="s">
        <v>36</v>
      </c>
      <c r="D6" s="105">
        <f>D5*12</f>
        <v>21666.666666666668</v>
      </c>
      <c r="E6" s="110" t="s">
        <v>68</v>
      </c>
      <c r="F6" s="127"/>
      <c r="G6" t="s">
        <v>65</v>
      </c>
      <c r="H6" t="s">
        <v>66</v>
      </c>
      <c r="J6" t="s">
        <v>17</v>
      </c>
      <c r="K6" s="124" t="s">
        <v>80</v>
      </c>
    </row>
    <row r="7" spans="1:13" ht="30" customHeight="1" x14ac:dyDescent="0.3">
      <c r="A7" s="119" t="s">
        <v>67</v>
      </c>
      <c r="B7" s="114" t="s">
        <v>66</v>
      </c>
      <c r="C7" s="81" t="s">
        <v>47</v>
      </c>
      <c r="D7" s="106">
        <f>IF(AND('Housing Cost'!J7&gt;Affordability!D6,B8&lt;E7+1,B6="YES"),K7,"N/A")</f>
        <v>15000</v>
      </c>
      <c r="E7" s="111">
        <f>IF(B7="Existing",H7,IF(B7="New",G7))</f>
        <v>675000</v>
      </c>
      <c r="F7" s="127"/>
      <c r="G7">
        <v>675000</v>
      </c>
      <c r="H7">
        <v>675000</v>
      </c>
      <c r="J7" t="s">
        <v>69</v>
      </c>
      <c r="K7" s="125">
        <v>15000</v>
      </c>
    </row>
    <row r="8" spans="1:13" ht="30" customHeight="1" thickBot="1" x14ac:dyDescent="0.35">
      <c r="A8" s="80" t="s">
        <v>79</v>
      </c>
      <c r="B8" s="87">
        <v>300000</v>
      </c>
      <c r="C8" s="81" t="s">
        <v>48</v>
      </c>
      <c r="D8" s="106">
        <f>IF(AND('Housing Cost'!J4&gt;Affordability!D6,B8&lt;E8+1,B6="YES"),K8,"N/A")</f>
        <v>15000</v>
      </c>
      <c r="E8" s="111">
        <f>IF(B7="Existing",H8,IF(B7="New",G8))</f>
        <v>675000</v>
      </c>
      <c r="F8" s="127"/>
      <c r="G8">
        <v>675000</v>
      </c>
      <c r="H8">
        <v>675000</v>
      </c>
      <c r="K8" s="126">
        <v>15000</v>
      </c>
    </row>
    <row r="9" spans="1:13" ht="30" customHeight="1" x14ac:dyDescent="0.3">
      <c r="A9" s="83" t="s">
        <v>45</v>
      </c>
      <c r="B9" s="94">
        <f>IF(B8*0.97&lt;891251,B8*0.97,"N/A")</f>
        <v>291000</v>
      </c>
      <c r="C9" s="82" t="s">
        <v>49</v>
      </c>
      <c r="D9" s="106">
        <f>IF(AND('Housing Cost'!J5&gt;Affordability!D6,B8&lt;E9+1,B6="YES"),K9,"N/A")</f>
        <v>55000</v>
      </c>
      <c r="E9" s="111">
        <f>IF(B7="Existing",H9,IF(B7="New",G9))</f>
        <v>675000</v>
      </c>
      <c r="F9" s="127"/>
      <c r="G9">
        <v>675000</v>
      </c>
      <c r="H9">
        <v>675000</v>
      </c>
      <c r="K9" s="126">
        <v>55000</v>
      </c>
    </row>
    <row r="10" spans="1:13" ht="30" customHeight="1" thickBot="1" x14ac:dyDescent="0.35">
      <c r="A10" s="84" t="s">
        <v>44</v>
      </c>
      <c r="B10" s="95">
        <f>IF(D6&lt;87600.01, 0.18, 0.35)</f>
        <v>0.18</v>
      </c>
      <c r="C10" s="81" t="s">
        <v>76</v>
      </c>
      <c r="D10" s="106">
        <f>IF(AND('Housing Cost'!J5&gt;Affordability!D6,B8&lt;E10+1,B6="YES"),K10,"N/A")</f>
        <v>30000</v>
      </c>
      <c r="E10" s="111">
        <f>IF(B7="Existing",H10,IF(B7="New",G10))</f>
        <v>489000</v>
      </c>
      <c r="F10" s="127"/>
      <c r="G10">
        <v>522000</v>
      </c>
      <c r="H10">
        <v>489000</v>
      </c>
      <c r="K10" s="126">
        <v>30000</v>
      </c>
    </row>
    <row r="11" spans="1:13" ht="30" customHeight="1" x14ac:dyDescent="0.3">
      <c r="A11" s="136" t="s">
        <v>83</v>
      </c>
      <c r="B11" s="137"/>
      <c r="C11" s="90" t="s">
        <v>50</v>
      </c>
      <c r="D11" s="106">
        <f>IF(AND('Housing Cost'!J4&gt;Affordability!D6,B8&lt;E11+1,B6="YES"),K11,"N/A")</f>
        <v>10000</v>
      </c>
      <c r="E11" s="111">
        <f>IF(B7="Existing",H11,IF(B7="New",G11))</f>
        <v>675000</v>
      </c>
      <c r="F11" s="127"/>
      <c r="G11">
        <v>675000</v>
      </c>
      <c r="H11">
        <v>675000</v>
      </c>
      <c r="K11" s="126">
        <v>10000</v>
      </c>
    </row>
    <row r="12" spans="1:13" ht="37.5" customHeight="1" x14ac:dyDescent="0.3">
      <c r="A12" s="138"/>
      <c r="B12" s="139"/>
      <c r="C12" s="90" t="s">
        <v>51</v>
      </c>
      <c r="D12" s="106">
        <f>IF(AND('Housing Cost'!J6&gt;Affordability!D6,B8&lt;E12+1,B6="YES"),K12,"N/A")</f>
        <v>30000</v>
      </c>
      <c r="E12" s="111">
        <v>460750</v>
      </c>
      <c r="F12" s="127"/>
      <c r="G12">
        <v>493762</v>
      </c>
      <c r="H12">
        <v>400900</v>
      </c>
      <c r="K12" s="126">
        <v>30000</v>
      </c>
    </row>
    <row r="13" spans="1:13" ht="30" customHeight="1" thickBot="1" x14ac:dyDescent="0.35">
      <c r="A13" s="96"/>
      <c r="B13" s="97"/>
      <c r="C13" s="93"/>
      <c r="D13" s="108"/>
      <c r="E13" s="122"/>
      <c r="F13" s="127"/>
      <c r="G13" s="2">
        <v>567100</v>
      </c>
      <c r="H13" s="2">
        <v>460750</v>
      </c>
      <c r="I13" s="2"/>
      <c r="J13" s="2"/>
      <c r="K13" s="126">
        <v>55000</v>
      </c>
      <c r="L13" s="2"/>
      <c r="M13" s="2"/>
    </row>
    <row r="14" spans="1:13" ht="14.1" customHeight="1" x14ac:dyDescent="0.25">
      <c r="A14" s="140" t="s">
        <v>84</v>
      </c>
      <c r="B14" s="141"/>
      <c r="C14" s="92" t="s">
        <v>40</v>
      </c>
      <c r="D14" s="109">
        <f>IF('Housing Cost'!J8&gt;Affordability!D6,B9*0.04,"N/A")</f>
        <v>11640</v>
      </c>
      <c r="E14" s="112" t="s">
        <v>77</v>
      </c>
      <c r="F14" s="127"/>
      <c r="G14" s="2"/>
      <c r="H14" s="2"/>
      <c r="I14" s="2"/>
      <c r="J14" s="2"/>
      <c r="K14" s="123"/>
      <c r="L14" s="2"/>
      <c r="M14" s="2"/>
    </row>
    <row r="15" spans="1:13" ht="30" customHeight="1" thickBot="1" x14ac:dyDescent="0.3">
      <c r="A15" s="142"/>
      <c r="B15" s="143"/>
      <c r="C15" s="91" t="s">
        <v>41</v>
      </c>
      <c r="D15" s="107">
        <f>IF('Housing Cost'!J8&gt;Affordability!D6,B9*0.05,"N/A")</f>
        <v>14550</v>
      </c>
      <c r="E15" s="113" t="s">
        <v>77</v>
      </c>
      <c r="G15" s="2"/>
      <c r="H15" s="2"/>
      <c r="I15" s="2"/>
      <c r="J15" s="2"/>
      <c r="K15" s="2"/>
      <c r="L15" s="2"/>
      <c r="M15" s="2"/>
    </row>
    <row r="16" spans="1:13" ht="30" customHeight="1" thickBot="1" x14ac:dyDescent="0.3">
      <c r="A16" s="44"/>
      <c r="B16" s="47"/>
      <c r="C16" s="45"/>
      <c r="D16" s="46"/>
      <c r="E16" s="2"/>
      <c r="G16" s="2"/>
      <c r="H16" s="2"/>
    </row>
    <row r="17" spans="1:13" ht="15" customHeight="1" thickBot="1" x14ac:dyDescent="0.35">
      <c r="A17" s="117"/>
      <c r="B17" s="118" t="s">
        <v>25</v>
      </c>
      <c r="C17" s="116">
        <f ca="1">NOW()</f>
        <v>44806.467986111114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0.100000000000001" customHeight="1" x14ac:dyDescent="0.25">
      <c r="A18" s="128" t="s">
        <v>82</v>
      </c>
      <c r="B18" s="128"/>
      <c r="C18" s="128"/>
      <c r="D18" s="128"/>
      <c r="E18" s="128"/>
      <c r="F18" s="2"/>
      <c r="G18" s="2"/>
      <c r="H18" s="2"/>
      <c r="I18" s="2"/>
      <c r="J18" s="2"/>
      <c r="K18" s="2"/>
      <c r="L18" s="2"/>
      <c r="M18" s="2"/>
    </row>
    <row r="19" spans="1:13" ht="30" customHeight="1" x14ac:dyDescent="0.25">
      <c r="A19" s="128"/>
      <c r="B19" s="128"/>
      <c r="C19" s="128"/>
      <c r="D19" s="128"/>
      <c r="E19" s="128"/>
      <c r="F19" s="2"/>
      <c r="G19" s="2"/>
      <c r="H19" s="2"/>
      <c r="I19" s="2"/>
      <c r="J19" s="2"/>
      <c r="K19" s="2"/>
      <c r="L19" s="2"/>
      <c r="M19" s="2"/>
    </row>
    <row r="20" spans="1:13" ht="30" customHeight="1" x14ac:dyDescent="0.3">
      <c r="A20" s="4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32.25" customHeight="1" x14ac:dyDescent="0.25">
      <c r="A21" s="2"/>
      <c r="B21" s="2"/>
      <c r="C21" s="43"/>
      <c r="D21" s="43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3"/>
      <c r="J24" s="4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3"/>
      <c r="J26" s="4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5"/>
      <c r="B28" s="6"/>
      <c r="C28" s="5"/>
      <c r="D28" s="5"/>
      <c r="E28" s="5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5"/>
      <c r="B29" s="7"/>
      <c r="C29" s="5"/>
      <c r="D29" s="5"/>
      <c r="E29" s="5"/>
      <c r="F29" s="5"/>
      <c r="G29" s="5"/>
      <c r="H29" s="5"/>
      <c r="I29" s="5"/>
      <c r="J29" s="5"/>
      <c r="K29" s="5"/>
      <c r="L29" s="2"/>
      <c r="M29" s="2"/>
    </row>
    <row r="30" spans="1:13" x14ac:dyDescent="0.25">
      <c r="A30" s="5"/>
      <c r="B30" s="7"/>
      <c r="C30" s="5"/>
      <c r="D30" s="5"/>
      <c r="E30" s="5"/>
      <c r="F30" s="5"/>
      <c r="G30" s="5"/>
      <c r="H30" s="5"/>
      <c r="I30" s="5"/>
      <c r="J30" s="5"/>
      <c r="K30" s="5"/>
      <c r="L30" s="2"/>
      <c r="M30" s="2"/>
    </row>
    <row r="31" spans="1:13" x14ac:dyDescent="0.25">
      <c r="A31" s="5"/>
      <c r="B31" s="7"/>
      <c r="C31" s="5"/>
      <c r="D31" s="5"/>
      <c r="E31" s="5"/>
      <c r="F31" s="5"/>
      <c r="G31" s="5"/>
      <c r="H31" s="5"/>
      <c r="I31" s="5"/>
      <c r="J31" s="5"/>
      <c r="K31" s="5"/>
      <c r="L31" s="2"/>
      <c r="M31" s="2"/>
    </row>
    <row r="32" spans="1:13" x14ac:dyDescent="0.25">
      <c r="A32" s="5"/>
      <c r="B32" s="7"/>
      <c r="C32" s="5"/>
      <c r="D32" s="5"/>
      <c r="E32" s="5"/>
      <c r="F32" s="5"/>
      <c r="G32" s="5"/>
      <c r="H32" s="5"/>
      <c r="I32" s="5"/>
      <c r="J32" s="5"/>
      <c r="K32" s="5"/>
      <c r="L32" s="2"/>
      <c r="M32" s="2"/>
    </row>
    <row r="33" spans="1:13" x14ac:dyDescent="0.25">
      <c r="A33" s="5"/>
      <c r="B33" s="7"/>
      <c r="C33" s="5"/>
      <c r="D33" s="5"/>
      <c r="E33" s="5"/>
      <c r="F33" s="5"/>
      <c r="G33" s="5"/>
      <c r="H33" s="5"/>
      <c r="I33" s="5"/>
      <c r="J33" s="5"/>
      <c r="K33" s="5"/>
      <c r="L33" s="2"/>
      <c r="M33" s="2"/>
    </row>
    <row r="34" spans="1:13" x14ac:dyDescent="0.25">
      <c r="A34" s="5"/>
      <c r="B34" s="7"/>
      <c r="C34" s="5"/>
      <c r="D34" s="5"/>
      <c r="E34" s="5"/>
      <c r="F34" s="5"/>
      <c r="G34" s="5"/>
      <c r="H34" s="5"/>
      <c r="I34" s="5"/>
      <c r="J34" s="5"/>
      <c r="K34" s="5"/>
      <c r="L34" s="2"/>
      <c r="M34" s="2"/>
    </row>
    <row r="35" spans="1:13" x14ac:dyDescent="0.25">
      <c r="A35" s="5"/>
      <c r="B35" s="7"/>
      <c r="C35" s="5"/>
      <c r="D35" s="5"/>
      <c r="E35" s="5"/>
      <c r="F35" s="5"/>
      <c r="G35" s="5"/>
      <c r="H35" s="5"/>
      <c r="I35" s="5"/>
      <c r="J35" s="5"/>
      <c r="K35" s="5"/>
      <c r="L35" s="2"/>
      <c r="M35" s="2"/>
    </row>
    <row r="36" spans="1:13" x14ac:dyDescent="0.25">
      <c r="A36" s="5"/>
      <c r="B36" s="7"/>
      <c r="C36" s="5"/>
      <c r="D36" s="5"/>
      <c r="E36" s="5"/>
      <c r="F36" s="5"/>
      <c r="G36" s="5"/>
      <c r="H36" s="5"/>
      <c r="I36" s="5"/>
      <c r="J36" s="5"/>
      <c r="K36" s="5"/>
      <c r="L36" s="2"/>
      <c r="M36" s="2"/>
    </row>
    <row r="37" spans="1:13" x14ac:dyDescent="0.25">
      <c r="F37" s="5"/>
      <c r="G37" s="5"/>
      <c r="H37" s="5"/>
      <c r="I37" s="5"/>
      <c r="J37" s="5"/>
      <c r="K37" s="5"/>
      <c r="L37" s="2"/>
      <c r="M37" s="2"/>
    </row>
  </sheetData>
  <sheetProtection algorithmName="SHA-512" hashValue="bFEwzRD/aPBW8EaSZy7Y+aX/pO/YqDkj1hLBBe6+ZztmyZxFDa55DH+1RueGBQJFoRSHt3lYifyzq8Mjr8XEzQ==" saltValue="7YQ/4KRz9s9Wn4WGR4UQsw==" spinCount="100000" sheet="1" selectLockedCells="1"/>
  <mergeCells count="7">
    <mergeCell ref="A18:E19"/>
    <mergeCell ref="A14:B15"/>
    <mergeCell ref="A1:E1"/>
    <mergeCell ref="B2:D2"/>
    <mergeCell ref="B3:D3"/>
    <mergeCell ref="B4:D4"/>
    <mergeCell ref="A11:B12"/>
  </mergeCells>
  <dataValidations count="2">
    <dataValidation type="list" allowBlank="1" showInputMessage="1" showErrorMessage="1" sqref="B7" xr:uid="{C7C817DE-0C06-41D6-A101-49C942A25A5C}">
      <formula1>$G$6:$H$6</formula1>
    </dataValidation>
    <dataValidation type="list" allowBlank="1" showInputMessage="1" showErrorMessage="1" sqref="B6" xr:uid="{FDC35828-9A5C-4634-9833-7038F9FF18D1}">
      <formula1>$J$6:$J$7</formula1>
    </dataValidation>
  </dataValidations>
  <pageMargins left="0.7" right="0.7" top="0.75" bottom="0.75" header="0.3" footer="0.3"/>
  <pageSetup scale="74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4"/>
  <sheetViews>
    <sheetView workbookViewId="0">
      <selection activeCell="C2" sqref="C2"/>
    </sheetView>
  </sheetViews>
  <sheetFormatPr defaultColWidth="8.85546875" defaultRowHeight="30" customHeight="1" x14ac:dyDescent="0.25"/>
  <cols>
    <col min="2" max="2" width="30.42578125" bestFit="1" customWidth="1"/>
    <col min="3" max="3" width="10.140625" bestFit="1" customWidth="1"/>
  </cols>
  <sheetData>
    <row r="1" spans="2:3" ht="30" customHeight="1" thickBot="1" x14ac:dyDescent="0.4">
      <c r="B1" s="19" t="s">
        <v>74</v>
      </c>
    </row>
    <row r="2" spans="2:3" ht="30" customHeight="1" x14ac:dyDescent="0.25">
      <c r="B2" s="14" t="s">
        <v>1</v>
      </c>
      <c r="C2" s="26">
        <v>0</v>
      </c>
    </row>
    <row r="3" spans="2:3" ht="30" customHeight="1" thickBot="1" x14ac:dyDescent="0.3">
      <c r="B3" s="10" t="s">
        <v>13</v>
      </c>
      <c r="C3" s="31">
        <v>0</v>
      </c>
    </row>
    <row r="4" spans="2:3" ht="30" customHeight="1" thickBot="1" x14ac:dyDescent="0.3">
      <c r="B4" s="13" t="s">
        <v>12</v>
      </c>
      <c r="C4" s="30">
        <f>C2+C3</f>
        <v>0</v>
      </c>
    </row>
  </sheetData>
  <sheetProtection algorithmName="SHA-512" hashValue="fDLeil1hMkbveKHR5lSVaqUWkWdfzcnXGzYXb92F4bYq2gUGzEWZZV6o6xpHxhXxaVL9OxNC5dw54of6AiL4ug==" saltValue="xfAy6BGKTSychFU2JX6Djg==" spinCount="100000" sheet="1" selectLockedCell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workbookViewId="0">
      <selection activeCell="C13" sqref="C13"/>
    </sheetView>
  </sheetViews>
  <sheetFormatPr defaultColWidth="8.85546875" defaultRowHeight="15" x14ac:dyDescent="0.25"/>
  <cols>
    <col min="1" max="1" width="4.7109375" style="34" customWidth="1"/>
    <col min="2" max="2" width="10.42578125" style="34" customWidth="1"/>
    <col min="3" max="3" width="10.28515625" style="34" customWidth="1"/>
    <col min="4" max="4" width="9.85546875" style="34" customWidth="1"/>
    <col min="5" max="5" width="9.28515625" style="34" customWidth="1"/>
    <col min="6" max="8" width="8.85546875" style="34" customWidth="1"/>
    <col min="9" max="9" width="5.42578125" style="34" customWidth="1"/>
    <col min="10" max="10" width="7.7109375" style="34" customWidth="1"/>
    <col min="11" max="11" width="22.85546875" style="34" customWidth="1"/>
    <col min="12" max="12" width="15.140625" style="34" customWidth="1"/>
    <col min="13" max="13" width="10" style="67" customWidth="1"/>
    <col min="14" max="16384" width="8.85546875" style="34"/>
  </cols>
  <sheetData>
    <row r="1" spans="1:13" ht="15.75" thickBot="1" x14ac:dyDescent="0.3">
      <c r="A1" s="34" t="s">
        <v>27</v>
      </c>
      <c r="C1" s="48">
        <f>Affordability!B5</f>
        <v>5</v>
      </c>
    </row>
    <row r="2" spans="1:13" ht="15.75" thickBot="1" x14ac:dyDescent="0.3">
      <c r="G2" s="67"/>
      <c r="H2" s="67"/>
    </row>
    <row r="3" spans="1:13" ht="34.5" customHeight="1" thickBot="1" x14ac:dyDescent="0.3">
      <c r="A3" s="49" t="s">
        <v>26</v>
      </c>
      <c r="B3" s="50" t="s">
        <v>30</v>
      </c>
      <c r="C3" s="50" t="s">
        <v>28</v>
      </c>
      <c r="D3" s="50" t="s">
        <v>29</v>
      </c>
      <c r="E3" s="50" t="s">
        <v>31</v>
      </c>
      <c r="F3" s="50" t="s">
        <v>32</v>
      </c>
      <c r="G3" s="51"/>
      <c r="H3" s="51"/>
      <c r="I3" s="51"/>
      <c r="J3" s="52" t="s">
        <v>46</v>
      </c>
      <c r="K3" s="53" t="s">
        <v>43</v>
      </c>
      <c r="M3" s="68"/>
    </row>
    <row r="4" spans="1:13" ht="15.75" thickBot="1" x14ac:dyDescent="0.3">
      <c r="A4" s="54">
        <v>1</v>
      </c>
      <c r="B4" s="55">
        <v>115700</v>
      </c>
      <c r="C4" s="55">
        <v>66750</v>
      </c>
      <c r="D4" s="55">
        <v>56850</v>
      </c>
      <c r="E4" s="55">
        <v>76250</v>
      </c>
      <c r="F4" s="55">
        <v>180000</v>
      </c>
      <c r="G4" s="57"/>
      <c r="H4" s="57"/>
      <c r="I4" s="57"/>
      <c r="J4" s="58">
        <f>VLOOKUP($C$1,$A$4:$F$13,2,TRUE)</f>
        <v>115700</v>
      </c>
      <c r="K4" s="59" t="s">
        <v>42</v>
      </c>
      <c r="M4" s="68"/>
    </row>
    <row r="5" spans="1:13" ht="15.75" thickBot="1" x14ac:dyDescent="0.3">
      <c r="A5" s="54">
        <v>2</v>
      </c>
      <c r="B5" s="55">
        <v>115700</v>
      </c>
      <c r="C5" s="56">
        <v>76250</v>
      </c>
      <c r="D5" s="56">
        <v>65000</v>
      </c>
      <c r="E5" s="55">
        <v>76250</v>
      </c>
      <c r="F5" s="55">
        <v>180000</v>
      </c>
      <c r="G5" s="57"/>
      <c r="H5" s="57"/>
      <c r="I5" s="57"/>
      <c r="J5" s="58">
        <f>VLOOKUP($C$1,$A$4:$F$13,3,TRUE)</f>
        <v>102950</v>
      </c>
      <c r="K5" s="59" t="s">
        <v>39</v>
      </c>
      <c r="M5" s="68"/>
    </row>
    <row r="6" spans="1:13" ht="15.75" thickBot="1" x14ac:dyDescent="0.3">
      <c r="A6" s="54">
        <v>3</v>
      </c>
      <c r="B6" s="55">
        <v>115700</v>
      </c>
      <c r="C6" s="56">
        <v>85800</v>
      </c>
      <c r="D6" s="56">
        <v>73100</v>
      </c>
      <c r="E6" s="56">
        <v>95300</v>
      </c>
      <c r="F6" s="55">
        <v>180000</v>
      </c>
      <c r="G6" s="57"/>
      <c r="H6" s="57"/>
      <c r="I6" s="57"/>
      <c r="J6" s="58">
        <f>VLOOKUP($C$1,$A$4:$F$13,4,TRUE)</f>
        <v>87700</v>
      </c>
      <c r="K6" s="59" t="s">
        <v>85</v>
      </c>
      <c r="M6" s="68"/>
    </row>
    <row r="7" spans="1:13" ht="15.75" thickBot="1" x14ac:dyDescent="0.3">
      <c r="A7" s="54">
        <v>4</v>
      </c>
      <c r="B7" s="55">
        <v>115700</v>
      </c>
      <c r="C7" s="56">
        <v>95300</v>
      </c>
      <c r="D7" s="56">
        <v>81200</v>
      </c>
      <c r="E7" s="56">
        <v>95300</v>
      </c>
      <c r="F7" s="55">
        <v>180000</v>
      </c>
      <c r="G7" s="57"/>
      <c r="H7" s="57"/>
      <c r="I7" s="57"/>
      <c r="J7" s="58">
        <f>VLOOKUP($C$1,$A$4:$F$13,5,TRUE)</f>
        <v>95300</v>
      </c>
      <c r="K7" s="59" t="s">
        <v>38</v>
      </c>
    </row>
    <row r="8" spans="1:13" ht="15.75" thickBot="1" x14ac:dyDescent="0.3">
      <c r="A8" s="54">
        <v>5</v>
      </c>
      <c r="B8" s="55">
        <v>115700</v>
      </c>
      <c r="C8" s="56">
        <v>102950</v>
      </c>
      <c r="D8" s="56">
        <v>87700</v>
      </c>
      <c r="E8" s="56">
        <v>95300</v>
      </c>
      <c r="F8" s="55">
        <v>180000</v>
      </c>
      <c r="G8" s="57"/>
      <c r="H8" s="57"/>
      <c r="I8" s="57"/>
      <c r="J8" s="60">
        <f>VLOOKUP($C$1,$A$4:$F$13,6,TRUE)</f>
        <v>180000</v>
      </c>
      <c r="K8" s="61" t="s">
        <v>32</v>
      </c>
    </row>
    <row r="9" spans="1:13" ht="15.75" thickBot="1" x14ac:dyDescent="0.3">
      <c r="A9" s="54">
        <v>6</v>
      </c>
      <c r="B9" s="55">
        <v>115700</v>
      </c>
      <c r="C9" s="56">
        <v>110550</v>
      </c>
      <c r="D9" s="56">
        <v>94200</v>
      </c>
      <c r="E9" s="56">
        <v>95300</v>
      </c>
      <c r="F9" s="55">
        <v>180000</v>
      </c>
      <c r="G9" s="57"/>
      <c r="H9" s="57"/>
      <c r="I9" s="63"/>
      <c r="J9" s="63"/>
      <c r="K9" s="63"/>
    </row>
    <row r="10" spans="1:13" ht="15.75" thickBot="1" x14ac:dyDescent="0.3">
      <c r="A10" s="54">
        <v>7</v>
      </c>
      <c r="B10" s="55">
        <v>115700</v>
      </c>
      <c r="C10" s="56">
        <v>118200</v>
      </c>
      <c r="D10" s="56">
        <v>100700</v>
      </c>
      <c r="E10" s="56">
        <v>95300</v>
      </c>
      <c r="F10" s="55">
        <v>180000</v>
      </c>
      <c r="G10" s="57"/>
      <c r="H10" s="57"/>
      <c r="I10" s="63"/>
      <c r="J10" s="63"/>
      <c r="K10" s="63"/>
    </row>
    <row r="11" spans="1:13" ht="15.75" thickBot="1" x14ac:dyDescent="0.3">
      <c r="A11" s="54">
        <v>8</v>
      </c>
      <c r="B11" s="55">
        <v>115700</v>
      </c>
      <c r="C11" s="56">
        <v>125800</v>
      </c>
      <c r="D11" s="56">
        <v>105300</v>
      </c>
      <c r="E11" s="56">
        <v>95300</v>
      </c>
      <c r="F11" s="55">
        <v>180000</v>
      </c>
      <c r="G11" s="57"/>
      <c r="H11" s="57"/>
      <c r="I11" s="63"/>
      <c r="J11" s="63"/>
      <c r="K11" s="63"/>
    </row>
    <row r="12" spans="1:13" ht="15.75" thickBot="1" x14ac:dyDescent="0.3">
      <c r="A12" s="54">
        <v>9</v>
      </c>
      <c r="B12" s="55">
        <v>115700</v>
      </c>
      <c r="C12" s="56">
        <v>125800</v>
      </c>
      <c r="D12" s="56">
        <v>105300</v>
      </c>
      <c r="E12" s="56">
        <v>95300</v>
      </c>
      <c r="F12" s="55">
        <v>180000</v>
      </c>
      <c r="G12" s="57"/>
      <c r="H12" s="57"/>
      <c r="I12" s="57"/>
      <c r="J12" s="62"/>
    </row>
    <row r="13" spans="1:13" ht="15.75" thickBot="1" x14ac:dyDescent="0.3">
      <c r="A13" s="54">
        <v>10</v>
      </c>
      <c r="B13" s="55">
        <v>115700</v>
      </c>
      <c r="C13" s="56">
        <v>125800</v>
      </c>
      <c r="D13" s="56">
        <v>105300</v>
      </c>
      <c r="E13" s="56">
        <v>95300</v>
      </c>
      <c r="F13" s="55">
        <v>180000</v>
      </c>
      <c r="G13" s="57"/>
      <c r="H13" s="57"/>
      <c r="I13" s="57"/>
      <c r="J13" s="63"/>
    </row>
    <row r="14" spans="1:13" x14ac:dyDescent="0.25">
      <c r="A14" s="64"/>
      <c r="B14" s="65"/>
      <c r="C14" s="65"/>
      <c r="D14" s="65"/>
      <c r="E14" s="65"/>
      <c r="F14" s="66"/>
      <c r="G14" s="66"/>
      <c r="H14" s="66"/>
      <c r="I14" s="66"/>
      <c r="J14" s="63"/>
    </row>
    <row r="15" spans="1:13" x14ac:dyDescent="0.25">
      <c r="A15" s="69"/>
      <c r="B15" s="70"/>
      <c r="C15" s="70"/>
      <c r="D15" s="70"/>
      <c r="E15" s="70"/>
      <c r="F15" s="63"/>
      <c r="G15" s="63"/>
      <c r="H15" s="63"/>
      <c r="I15" s="63"/>
      <c r="J15" s="71"/>
    </row>
    <row r="16" spans="1:13" x14ac:dyDescent="0.25">
      <c r="A16" s="69"/>
      <c r="B16" s="72"/>
      <c r="C16" s="72"/>
      <c r="D16" s="72"/>
      <c r="E16" s="72"/>
      <c r="F16" s="63"/>
      <c r="G16" s="63"/>
      <c r="H16" s="63"/>
      <c r="I16" s="63"/>
      <c r="J16" s="71"/>
      <c r="K16" s="73"/>
      <c r="L16" s="62"/>
      <c r="M16" s="62"/>
    </row>
    <row r="17" spans="1:13" x14ac:dyDescent="0.25">
      <c r="A17" s="69"/>
      <c r="B17" s="72"/>
      <c r="C17" s="72"/>
      <c r="D17" s="72"/>
      <c r="E17" s="72"/>
      <c r="F17" s="69"/>
      <c r="G17" s="69"/>
      <c r="H17" s="69"/>
      <c r="I17" s="69"/>
      <c r="J17" s="69"/>
      <c r="K17" s="73"/>
      <c r="L17" s="69"/>
      <c r="M17" s="69"/>
    </row>
    <row r="18" spans="1:13" x14ac:dyDescent="0.25">
      <c r="A18" s="69"/>
      <c r="B18" s="72"/>
      <c r="C18" s="72"/>
      <c r="D18" s="72"/>
      <c r="E18" s="72"/>
      <c r="F18" s="69"/>
      <c r="G18" s="69"/>
      <c r="H18" s="69"/>
      <c r="I18" s="69"/>
      <c r="J18" s="73"/>
      <c r="K18" s="73"/>
      <c r="L18" s="73"/>
      <c r="M18" s="73"/>
    </row>
    <row r="19" spans="1:13" x14ac:dyDescent="0.25">
      <c r="A19" s="69"/>
      <c r="B19" s="72"/>
      <c r="C19" s="72"/>
      <c r="D19" s="72"/>
      <c r="E19" s="72"/>
      <c r="F19" s="69"/>
      <c r="G19" s="69"/>
      <c r="H19" s="69"/>
      <c r="I19" s="69"/>
      <c r="J19" s="73"/>
      <c r="K19" s="73"/>
      <c r="L19" s="73"/>
      <c r="M19" s="73"/>
    </row>
    <row r="20" spans="1:13" x14ac:dyDescent="0.25">
      <c r="A20" s="69"/>
      <c r="B20" s="72"/>
      <c r="C20" s="72"/>
      <c r="D20" s="72"/>
      <c r="E20" s="72"/>
      <c r="F20" s="69"/>
      <c r="G20" s="69"/>
      <c r="H20" s="69"/>
      <c r="I20" s="69"/>
      <c r="J20" s="73"/>
      <c r="K20" s="73"/>
      <c r="L20" s="73"/>
      <c r="M20" s="73"/>
    </row>
    <row r="21" spans="1:13" x14ac:dyDescent="0.25">
      <c r="A21" s="69"/>
      <c r="B21" s="72"/>
      <c r="C21" s="72"/>
      <c r="D21" s="72"/>
      <c r="E21" s="72"/>
      <c r="F21" s="69"/>
      <c r="G21" s="69"/>
      <c r="H21" s="69"/>
      <c r="I21" s="69"/>
      <c r="J21" s="73"/>
      <c r="K21" s="73"/>
      <c r="L21" s="73"/>
      <c r="M21" s="73"/>
    </row>
    <row r="22" spans="1:13" x14ac:dyDescent="0.25">
      <c r="A22" s="69"/>
      <c r="B22" s="72"/>
      <c r="C22" s="72"/>
      <c r="D22" s="72"/>
      <c r="E22" s="72"/>
      <c r="F22" s="69"/>
      <c r="G22" s="69"/>
      <c r="H22" s="69"/>
      <c r="I22" s="69"/>
      <c r="J22" s="73"/>
      <c r="K22" s="73"/>
      <c r="L22" s="73"/>
      <c r="M22" s="73"/>
    </row>
    <row r="23" spans="1:13" x14ac:dyDescent="0.25">
      <c r="A23" s="69"/>
      <c r="B23" s="72"/>
      <c r="C23" s="72"/>
      <c r="D23" s="72"/>
      <c r="E23" s="72"/>
      <c r="F23" s="69"/>
      <c r="G23" s="69"/>
      <c r="H23" s="69"/>
      <c r="I23" s="69"/>
      <c r="J23" s="73"/>
      <c r="K23" s="73"/>
      <c r="L23" s="73"/>
      <c r="M23" s="73"/>
    </row>
    <row r="24" spans="1:13" s="62" customFormat="1" x14ac:dyDescent="0.25">
      <c r="A24" s="69"/>
      <c r="B24" s="74"/>
      <c r="C24" s="69"/>
      <c r="D24" s="69"/>
      <c r="E24" s="69"/>
      <c r="F24" s="69"/>
      <c r="G24" s="69"/>
      <c r="H24" s="69"/>
      <c r="I24" s="69"/>
    </row>
    <row r="25" spans="1:13" s="62" customFormat="1" x14ac:dyDescent="0.25">
      <c r="A25" s="69"/>
      <c r="B25" s="75"/>
      <c r="C25" s="69"/>
      <c r="D25" s="69"/>
      <c r="E25" s="69"/>
      <c r="F25" s="69"/>
      <c r="G25" s="69"/>
      <c r="H25" s="69"/>
      <c r="I25" s="69"/>
    </row>
    <row r="26" spans="1:13" s="62" customFormat="1" x14ac:dyDescent="0.25">
      <c r="A26" s="69"/>
      <c r="B26" s="75"/>
      <c r="C26" s="69"/>
      <c r="D26" s="69"/>
      <c r="E26" s="69"/>
      <c r="F26" s="69"/>
      <c r="G26" s="69"/>
      <c r="H26" s="69"/>
      <c r="I26" s="69"/>
    </row>
    <row r="27" spans="1:13" s="62" customFormat="1" x14ac:dyDescent="0.25">
      <c r="A27" s="69"/>
      <c r="B27" s="75"/>
      <c r="C27" s="69"/>
      <c r="D27" s="69"/>
      <c r="E27" s="69"/>
      <c r="F27" s="69"/>
      <c r="G27" s="69"/>
      <c r="H27" s="69"/>
      <c r="I27" s="69"/>
    </row>
    <row r="28" spans="1:13" s="62" customFormat="1" x14ac:dyDescent="0.25">
      <c r="A28" s="69"/>
      <c r="B28" s="75"/>
      <c r="C28" s="69"/>
      <c r="D28" s="69"/>
      <c r="E28" s="69"/>
      <c r="F28" s="69"/>
      <c r="G28" s="69"/>
      <c r="H28" s="69"/>
      <c r="I28" s="69"/>
    </row>
    <row r="29" spans="1:13" s="62" customFormat="1" x14ac:dyDescent="0.25">
      <c r="A29" s="69"/>
      <c r="B29" s="75"/>
      <c r="C29" s="69"/>
      <c r="D29" s="69"/>
      <c r="E29" s="69"/>
      <c r="F29" s="69"/>
      <c r="G29" s="69"/>
      <c r="H29" s="69"/>
      <c r="I29" s="69"/>
    </row>
    <row r="30" spans="1:13" s="62" customFormat="1" x14ac:dyDescent="0.25">
      <c r="A30" s="69"/>
      <c r="B30" s="75"/>
      <c r="C30" s="69"/>
      <c r="D30" s="69"/>
      <c r="E30" s="69"/>
      <c r="F30" s="69"/>
      <c r="G30" s="69"/>
      <c r="H30" s="69"/>
      <c r="I30" s="69"/>
    </row>
    <row r="31" spans="1:13" s="62" customFormat="1" x14ac:dyDescent="0.25">
      <c r="A31" s="69"/>
      <c r="B31" s="75"/>
      <c r="C31" s="69"/>
      <c r="D31" s="69"/>
      <c r="E31" s="69"/>
      <c r="F31" s="69"/>
      <c r="G31" s="69"/>
      <c r="H31" s="69"/>
      <c r="I31" s="69"/>
    </row>
    <row r="32" spans="1:13" s="62" customFormat="1" x14ac:dyDescent="0.25">
      <c r="A32" s="69"/>
      <c r="B32" s="75"/>
      <c r="C32" s="69"/>
      <c r="D32" s="69"/>
      <c r="E32" s="69"/>
      <c r="F32" s="69"/>
      <c r="G32" s="69"/>
      <c r="H32" s="69"/>
      <c r="I32" s="69"/>
    </row>
    <row r="34" spans="1:5" x14ac:dyDescent="0.25">
      <c r="A34" s="62"/>
      <c r="B34" s="62"/>
      <c r="C34" s="62"/>
      <c r="D34" s="76"/>
      <c r="E34" s="62"/>
    </row>
    <row r="35" spans="1:5" x14ac:dyDescent="0.25">
      <c r="A35" s="69"/>
      <c r="B35" s="77"/>
      <c r="C35" s="62"/>
      <c r="D35" s="78"/>
      <c r="E35" s="62"/>
    </row>
    <row r="36" spans="1:5" x14ac:dyDescent="0.25">
      <c r="A36" s="69"/>
      <c r="B36" s="77"/>
      <c r="C36" s="62"/>
      <c r="D36" s="78"/>
      <c r="E36" s="62"/>
    </row>
    <row r="37" spans="1:5" x14ac:dyDescent="0.25">
      <c r="A37" s="69"/>
      <c r="B37" s="77"/>
      <c r="C37" s="62"/>
      <c r="D37" s="78"/>
      <c r="E37" s="62"/>
    </row>
  </sheetData>
  <sheetProtection algorithmName="SHA-512" hashValue="Ab3nEWV6jcrRA5GOgfDLtcff8cLJfkbSPkE/Y34SCp+yYH8hkeUd22354WXYbljoOSXj2KHly+YKBDxuOhf4wg==" saltValue="RSXYxP1secTPjlhfeSC+LA==" spinCount="100000" sheet="1" selectLockedCell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0"/>
  <sheetViews>
    <sheetView workbookViewId="0">
      <selection activeCell="E15" sqref="E15"/>
    </sheetView>
  </sheetViews>
  <sheetFormatPr defaultColWidth="8.85546875" defaultRowHeight="30" customHeight="1" x14ac:dyDescent="0.25"/>
  <cols>
    <col min="1" max="1" width="8.85546875" style="34"/>
    <col min="2" max="2" width="31.140625" style="34" bestFit="1" customWidth="1"/>
    <col min="3" max="3" width="13.42578125" style="34" bestFit="1" customWidth="1"/>
    <col min="4" max="16384" width="8.85546875" style="34"/>
  </cols>
  <sheetData>
    <row r="1" spans="2:3" ht="30" customHeight="1" x14ac:dyDescent="0.35">
      <c r="B1" s="35" t="s">
        <v>21</v>
      </c>
    </row>
    <row r="2" spans="2:3" ht="30" customHeight="1" x14ac:dyDescent="0.25">
      <c r="B2" s="37" t="s">
        <v>57</v>
      </c>
      <c r="C2" s="20">
        <f>'Salary 1'!C7</f>
        <v>1805.5555555555557</v>
      </c>
    </row>
    <row r="3" spans="2:3" ht="30" customHeight="1" x14ac:dyDescent="0.25">
      <c r="B3" s="36" t="s">
        <v>58</v>
      </c>
      <c r="C3" s="33">
        <f>'Salary 2'!C7</f>
        <v>0</v>
      </c>
    </row>
    <row r="4" spans="2:3" ht="30" customHeight="1" x14ac:dyDescent="0.25">
      <c r="B4" s="37" t="s">
        <v>59</v>
      </c>
      <c r="C4" s="20">
        <f>'Salary 3'!C7</f>
        <v>0</v>
      </c>
    </row>
    <row r="5" spans="2:3" ht="30" customHeight="1" x14ac:dyDescent="0.25">
      <c r="B5" s="36" t="s">
        <v>60</v>
      </c>
      <c r="C5" s="33">
        <f>'Salary 4'!C7</f>
        <v>0</v>
      </c>
    </row>
    <row r="6" spans="2:3" ht="30" customHeight="1" x14ac:dyDescent="0.25">
      <c r="B6" s="37" t="s">
        <v>61</v>
      </c>
      <c r="C6" s="20">
        <f>'SE 1'!C13</f>
        <v>0</v>
      </c>
    </row>
    <row r="7" spans="2:3" ht="30" customHeight="1" x14ac:dyDescent="0.25">
      <c r="B7" s="120" t="s">
        <v>62</v>
      </c>
      <c r="C7" s="121">
        <f>'SE 2'!C13</f>
        <v>0</v>
      </c>
    </row>
    <row r="8" spans="2:3" ht="30" customHeight="1" thickBot="1" x14ac:dyDescent="0.3">
      <c r="B8" s="37" t="s">
        <v>63</v>
      </c>
      <c r="C8" s="20">
        <f>'Other 1'!C4</f>
        <v>0</v>
      </c>
    </row>
    <row r="9" spans="2:3" ht="30" customHeight="1" x14ac:dyDescent="0.25">
      <c r="B9" s="38" t="s">
        <v>14</v>
      </c>
      <c r="C9" s="23">
        <f>SUM(C2:C8)</f>
        <v>1805.5555555555557</v>
      </c>
    </row>
    <row r="10" spans="2:3" ht="30" customHeight="1" thickBot="1" x14ac:dyDescent="0.3">
      <c r="B10" s="39" t="s">
        <v>15</v>
      </c>
      <c r="C10" s="24">
        <f>C9*12</f>
        <v>21666.666666666668</v>
      </c>
    </row>
  </sheetData>
  <sheetProtection algorithmName="SHA-512" hashValue="xVAj7s9/teQ+QTUZcgf+BPu+IdtGfG6+B99+TwZNDyxfDD9pTSNvfTZ1+jtSqPjO3c9SHZN1VLI3po4LiGzVqg==" saltValue="Jq7jyudImGuh5IQdeaQHNg==" spinCount="100000" sheet="1" selectLockedCell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15"/>
  <sheetViews>
    <sheetView workbookViewId="0">
      <selection activeCell="D3" sqref="D3"/>
    </sheetView>
  </sheetViews>
  <sheetFormatPr defaultColWidth="8.85546875" defaultRowHeight="30" customHeight="1" x14ac:dyDescent="0.25"/>
  <cols>
    <col min="2" max="2" width="31" bestFit="1" customWidth="1"/>
    <col min="3" max="3" width="11.85546875" bestFit="1" customWidth="1"/>
    <col min="4" max="4" width="15.85546875" customWidth="1"/>
  </cols>
  <sheetData>
    <row r="1" spans="2:4" ht="30" customHeight="1" thickBot="1" x14ac:dyDescent="0.4">
      <c r="B1" s="8" t="s">
        <v>64</v>
      </c>
    </row>
    <row r="2" spans="2:4" ht="30" customHeight="1" x14ac:dyDescent="0.25">
      <c r="B2" s="11" t="s">
        <v>2</v>
      </c>
      <c r="C2" s="100">
        <v>44561</v>
      </c>
      <c r="D2" s="101" t="s">
        <v>52</v>
      </c>
    </row>
    <row r="3" spans="2:4" ht="30" customHeight="1" thickBot="1" x14ac:dyDescent="0.3">
      <c r="B3" s="102" t="s">
        <v>3</v>
      </c>
      <c r="C3" s="103">
        <v>6</v>
      </c>
      <c r="D3" s="104" t="s">
        <v>53</v>
      </c>
    </row>
    <row r="4" spans="2:4" ht="30" hidden="1" customHeight="1" x14ac:dyDescent="0.25">
      <c r="B4" s="99" t="s">
        <v>0</v>
      </c>
      <c r="C4" s="98">
        <f>IF(D3="Bi-Weekly", C12,IF(D3="Weekly",C13,IF(D3="Semi-Monthly",C14,IF(D3="Monthly",C15,1))))</f>
        <v>26</v>
      </c>
    </row>
    <row r="5" spans="2:4" ht="30" customHeight="1" thickBot="1" x14ac:dyDescent="0.3">
      <c r="B5" s="10" t="s">
        <v>18</v>
      </c>
      <c r="C5" s="28">
        <v>5000</v>
      </c>
    </row>
    <row r="6" spans="2:4" ht="30" customHeight="1" x14ac:dyDescent="0.25">
      <c r="B6" s="15" t="s">
        <v>19</v>
      </c>
      <c r="C6" s="32">
        <f>C5/C3</f>
        <v>833.33333333333337</v>
      </c>
    </row>
    <row r="7" spans="2:4" ht="30" customHeight="1" thickBot="1" x14ac:dyDescent="0.3">
      <c r="B7" s="16" t="s">
        <v>20</v>
      </c>
      <c r="C7" s="29">
        <f>(C6*C4)/12</f>
        <v>1805.5555555555557</v>
      </c>
    </row>
    <row r="12" spans="2:4" ht="30" hidden="1" customHeight="1" x14ac:dyDescent="0.25">
      <c r="C12">
        <v>26</v>
      </c>
      <c r="D12" t="s">
        <v>53</v>
      </c>
    </row>
    <row r="13" spans="2:4" ht="30" hidden="1" customHeight="1" x14ac:dyDescent="0.25">
      <c r="C13">
        <v>52</v>
      </c>
      <c r="D13" t="s">
        <v>54</v>
      </c>
    </row>
    <row r="14" spans="2:4" ht="30" hidden="1" customHeight="1" x14ac:dyDescent="0.25">
      <c r="C14">
        <v>24</v>
      </c>
      <c r="D14" t="s">
        <v>55</v>
      </c>
    </row>
    <row r="15" spans="2:4" ht="30" hidden="1" customHeight="1" x14ac:dyDescent="0.25">
      <c r="C15">
        <v>12</v>
      </c>
      <c r="D15" t="s">
        <v>56</v>
      </c>
    </row>
  </sheetData>
  <sheetProtection algorithmName="SHA-512" hashValue="jJef7snbWMR+syfA/+WKWsWVAAhvy+R5mn6JVyL+HUbKl9PYHEPUBuAhWSPNTJmwb47J7Cz4mxX5GzfCWCMUCA==" saltValue="mIjD0nfc9mUxY442qZ3ZTA==" spinCount="100000" sheet="1" selectLockedCells="1"/>
  <dataValidations count="1">
    <dataValidation type="list" allowBlank="1" showInputMessage="1" showErrorMessage="1" sqref="D3" xr:uid="{F7B50AFB-8312-496C-A876-B43CF564A7F0}">
      <formula1>$D$12:$D$15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53A8-C6F9-471B-A23D-A4F0480FB628}">
  <dimension ref="B1:D15"/>
  <sheetViews>
    <sheetView workbookViewId="0">
      <selection activeCell="D3" sqref="D3"/>
    </sheetView>
  </sheetViews>
  <sheetFormatPr defaultColWidth="8.85546875" defaultRowHeight="30" customHeight="1" x14ac:dyDescent="0.25"/>
  <cols>
    <col min="2" max="2" width="31" bestFit="1" customWidth="1"/>
    <col min="3" max="3" width="11.85546875" bestFit="1" customWidth="1"/>
    <col min="4" max="4" width="15.85546875" customWidth="1"/>
  </cols>
  <sheetData>
    <row r="1" spans="2:4" ht="30" customHeight="1" thickBot="1" x14ac:dyDescent="0.4">
      <c r="B1" s="115" t="s">
        <v>70</v>
      </c>
      <c r="C1" s="115"/>
      <c r="D1" s="115"/>
    </row>
    <row r="2" spans="2:4" ht="30" customHeight="1" x14ac:dyDescent="0.25">
      <c r="B2" s="11" t="s">
        <v>2</v>
      </c>
      <c r="C2" s="100">
        <v>44561</v>
      </c>
      <c r="D2" s="101" t="s">
        <v>52</v>
      </c>
    </row>
    <row r="3" spans="2:4" ht="30" customHeight="1" thickBot="1" x14ac:dyDescent="0.3">
      <c r="B3" s="102" t="s">
        <v>3</v>
      </c>
      <c r="C3" s="103">
        <v>6</v>
      </c>
      <c r="D3" s="104" t="s">
        <v>56</v>
      </c>
    </row>
    <row r="4" spans="2:4" ht="30" hidden="1" customHeight="1" x14ac:dyDescent="0.25">
      <c r="B4" s="99" t="s">
        <v>0</v>
      </c>
      <c r="C4" s="98">
        <f>IF(D3="Bi-Weekly", C12,IF(D3="Weekly",C13,IF(D3="Semi-Monthly",C14,IF(D3="Monthly",C15,1))))</f>
        <v>12</v>
      </c>
    </row>
    <row r="5" spans="2:4" ht="30" customHeight="1" thickBot="1" x14ac:dyDescent="0.3">
      <c r="B5" s="10" t="s">
        <v>18</v>
      </c>
      <c r="C5" s="28">
        <v>0</v>
      </c>
    </row>
    <row r="6" spans="2:4" ht="30" customHeight="1" x14ac:dyDescent="0.25">
      <c r="B6" s="15" t="s">
        <v>19</v>
      </c>
      <c r="C6" s="32">
        <f>C5/C3</f>
        <v>0</v>
      </c>
    </row>
    <row r="7" spans="2:4" ht="30" customHeight="1" thickBot="1" x14ac:dyDescent="0.3">
      <c r="B7" s="16" t="s">
        <v>20</v>
      </c>
      <c r="C7" s="29">
        <f>(C6*C4)/12</f>
        <v>0</v>
      </c>
    </row>
    <row r="12" spans="2:4" ht="30" hidden="1" customHeight="1" x14ac:dyDescent="0.25">
      <c r="C12">
        <v>26</v>
      </c>
      <c r="D12" t="s">
        <v>53</v>
      </c>
    </row>
    <row r="13" spans="2:4" ht="30" hidden="1" customHeight="1" x14ac:dyDescent="0.25">
      <c r="C13">
        <v>52</v>
      </c>
      <c r="D13" t="s">
        <v>54</v>
      </c>
    </row>
    <row r="14" spans="2:4" ht="30" hidden="1" customHeight="1" x14ac:dyDescent="0.25">
      <c r="C14">
        <v>24</v>
      </c>
      <c r="D14" t="s">
        <v>55</v>
      </c>
    </row>
    <row r="15" spans="2:4" ht="30" hidden="1" customHeight="1" x14ac:dyDescent="0.25">
      <c r="C15">
        <v>12</v>
      </c>
      <c r="D15" t="s">
        <v>56</v>
      </c>
    </row>
  </sheetData>
  <sheetProtection algorithmName="SHA-512" hashValue="quXPsEVznj5NoiT5N9j0J7aCBpK1lNIlel/r2ksB/kVpppGC7+5VX+9xHYrLXbttiD3mGDUaKwj56E+uWNyqWQ==" saltValue="yL0tkhLyn8xPFosN3G8QGw==" spinCount="100000" sheet="1" selectLockedCells="1"/>
  <dataValidations count="1">
    <dataValidation type="list" allowBlank="1" showInputMessage="1" showErrorMessage="1" sqref="D3" xr:uid="{CD11A6DC-79F8-4656-B091-4EA1ECB57BDB}">
      <formula1>$D$12:$D$15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9CF5-BE77-40F3-A6A1-9434BA9D2A2F}">
  <dimension ref="B1:E15"/>
  <sheetViews>
    <sheetView workbookViewId="0">
      <selection activeCell="D3" sqref="D3"/>
    </sheetView>
  </sheetViews>
  <sheetFormatPr defaultColWidth="8.85546875" defaultRowHeight="30" customHeight="1" x14ac:dyDescent="0.25"/>
  <cols>
    <col min="2" max="2" width="31" bestFit="1" customWidth="1"/>
    <col min="3" max="3" width="11.85546875" bestFit="1" customWidth="1"/>
    <col min="4" max="4" width="15.85546875" customWidth="1"/>
  </cols>
  <sheetData>
    <row r="1" spans="2:5" ht="30" customHeight="1" thickBot="1" x14ac:dyDescent="0.4">
      <c r="B1" s="115" t="s">
        <v>71</v>
      </c>
      <c r="C1" s="115"/>
      <c r="D1" s="115"/>
      <c r="E1" s="115"/>
    </row>
    <row r="2" spans="2:5" ht="30" customHeight="1" x14ac:dyDescent="0.25">
      <c r="B2" s="11" t="s">
        <v>2</v>
      </c>
      <c r="C2" s="100">
        <v>44561</v>
      </c>
      <c r="D2" s="101" t="s">
        <v>52</v>
      </c>
    </row>
    <row r="3" spans="2:5" ht="30" customHeight="1" thickBot="1" x14ac:dyDescent="0.3">
      <c r="B3" s="102" t="s">
        <v>3</v>
      </c>
      <c r="C3" s="103">
        <v>6</v>
      </c>
      <c r="D3" s="104" t="s">
        <v>54</v>
      </c>
    </row>
    <row r="4" spans="2:5" ht="30" hidden="1" customHeight="1" x14ac:dyDescent="0.25">
      <c r="B4" s="99" t="s">
        <v>0</v>
      </c>
      <c r="C4" s="98">
        <f>IF(D3="Bi-Weekly", C12,IF(D3="Weekly",C13,IF(D3="Semi-Monthly",C14,IF(D3="Monthly",C15,1))))</f>
        <v>52</v>
      </c>
    </row>
    <row r="5" spans="2:5" ht="30" customHeight="1" thickBot="1" x14ac:dyDescent="0.3">
      <c r="B5" s="10" t="s">
        <v>18</v>
      </c>
      <c r="C5" s="28">
        <v>0</v>
      </c>
    </row>
    <row r="6" spans="2:5" ht="30" customHeight="1" x14ac:dyDescent="0.25">
      <c r="B6" s="15" t="s">
        <v>19</v>
      </c>
      <c r="C6" s="32">
        <f>C5/C3</f>
        <v>0</v>
      </c>
    </row>
    <row r="7" spans="2:5" ht="30" customHeight="1" thickBot="1" x14ac:dyDescent="0.3">
      <c r="B7" s="16" t="s">
        <v>20</v>
      </c>
      <c r="C7" s="29">
        <f>(C6*C4)/12</f>
        <v>0</v>
      </c>
    </row>
    <row r="12" spans="2:5" ht="30" hidden="1" customHeight="1" x14ac:dyDescent="0.25">
      <c r="C12">
        <v>26</v>
      </c>
      <c r="D12" t="s">
        <v>53</v>
      </c>
    </row>
    <row r="13" spans="2:5" ht="30" hidden="1" customHeight="1" x14ac:dyDescent="0.25">
      <c r="C13">
        <v>52</v>
      </c>
      <c r="D13" t="s">
        <v>54</v>
      </c>
    </row>
    <row r="14" spans="2:5" ht="30" hidden="1" customHeight="1" x14ac:dyDescent="0.25">
      <c r="C14">
        <v>24</v>
      </c>
      <c r="D14" t="s">
        <v>55</v>
      </c>
    </row>
    <row r="15" spans="2:5" ht="30" hidden="1" customHeight="1" x14ac:dyDescent="0.25">
      <c r="C15">
        <v>12</v>
      </c>
      <c r="D15" t="s">
        <v>56</v>
      </c>
    </row>
  </sheetData>
  <sheetProtection algorithmName="SHA-512" hashValue="39b1fVOyTQ/KHiShn8ryk3kErkR4byAV8P4bxJsZExFoeNGsKbd60gBifHtnLmPYV/l58cm76+oLCcVNZxujGA==" saltValue="fPdora7VU/Niby0t3LJQpQ==" spinCount="100000" sheet="1" selectLockedCells="1"/>
  <dataValidations count="1">
    <dataValidation type="list" allowBlank="1" showInputMessage="1" showErrorMessage="1" sqref="D3" xr:uid="{AA5A3CEA-968A-4302-AC21-66EC114446D0}">
      <formula1>$D$12:$D$15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93DBA-E8AA-4AB9-8730-C5EC366D9C5E}">
  <dimension ref="B1:E15"/>
  <sheetViews>
    <sheetView workbookViewId="0">
      <selection activeCell="D3" sqref="D3"/>
    </sheetView>
  </sheetViews>
  <sheetFormatPr defaultColWidth="8.85546875" defaultRowHeight="30" customHeight="1" x14ac:dyDescent="0.25"/>
  <cols>
    <col min="2" max="2" width="31" bestFit="1" customWidth="1"/>
    <col min="3" max="3" width="11.85546875" bestFit="1" customWidth="1"/>
    <col min="4" max="4" width="15.85546875" customWidth="1"/>
  </cols>
  <sheetData>
    <row r="1" spans="2:5" ht="30" customHeight="1" thickBot="1" x14ac:dyDescent="0.4">
      <c r="B1" s="115" t="s">
        <v>72</v>
      </c>
      <c r="C1" s="115"/>
      <c r="D1" s="115"/>
      <c r="E1" s="115"/>
    </row>
    <row r="2" spans="2:5" ht="30" customHeight="1" x14ac:dyDescent="0.25">
      <c r="B2" s="11" t="s">
        <v>2</v>
      </c>
      <c r="C2" s="100">
        <v>44561</v>
      </c>
      <c r="D2" s="101" t="s">
        <v>52</v>
      </c>
    </row>
    <row r="3" spans="2:5" ht="30" customHeight="1" thickBot="1" x14ac:dyDescent="0.3">
      <c r="B3" s="102" t="s">
        <v>3</v>
      </c>
      <c r="C3" s="103">
        <v>6</v>
      </c>
      <c r="D3" s="104" t="s">
        <v>55</v>
      </c>
    </row>
    <row r="4" spans="2:5" ht="30" hidden="1" customHeight="1" x14ac:dyDescent="0.25">
      <c r="B4" s="99" t="s">
        <v>0</v>
      </c>
      <c r="C4" s="98">
        <f>IF(D3="Bi-Weekly", C12,IF(D3="Weekly",C13,IF(D3="Semi-Monthly",C14,IF(D3="Monthly",C15,1))))</f>
        <v>24</v>
      </c>
    </row>
    <row r="5" spans="2:5" ht="30" customHeight="1" thickBot="1" x14ac:dyDescent="0.3">
      <c r="B5" s="10" t="s">
        <v>18</v>
      </c>
      <c r="C5" s="28">
        <v>0</v>
      </c>
    </row>
    <row r="6" spans="2:5" ht="30" customHeight="1" x14ac:dyDescent="0.25">
      <c r="B6" s="15" t="s">
        <v>19</v>
      </c>
      <c r="C6" s="32">
        <f>C5/C3</f>
        <v>0</v>
      </c>
    </row>
    <row r="7" spans="2:5" ht="30" customHeight="1" thickBot="1" x14ac:dyDescent="0.3">
      <c r="B7" s="16" t="s">
        <v>20</v>
      </c>
      <c r="C7" s="29">
        <f>(C6*C4)/12</f>
        <v>0</v>
      </c>
    </row>
    <row r="12" spans="2:5" ht="30" hidden="1" customHeight="1" x14ac:dyDescent="0.25">
      <c r="C12">
        <v>26</v>
      </c>
      <c r="D12" t="s">
        <v>53</v>
      </c>
    </row>
    <row r="13" spans="2:5" ht="30" hidden="1" customHeight="1" x14ac:dyDescent="0.25">
      <c r="C13">
        <v>52</v>
      </c>
      <c r="D13" t="s">
        <v>54</v>
      </c>
    </row>
    <row r="14" spans="2:5" ht="30" hidden="1" customHeight="1" x14ac:dyDescent="0.25">
      <c r="C14">
        <v>24</v>
      </c>
      <c r="D14" t="s">
        <v>55</v>
      </c>
    </row>
    <row r="15" spans="2:5" ht="30" hidden="1" customHeight="1" x14ac:dyDescent="0.25">
      <c r="C15">
        <v>12</v>
      </c>
      <c r="D15" t="s">
        <v>56</v>
      </c>
    </row>
  </sheetData>
  <sheetProtection algorithmName="SHA-512" hashValue="Oua+BSalJiUFIGIbmJfoCEY4NvnnCjrdur4SH6JGZbEeFYLP0EyZJLWv+lQ8jnMRBElXhRNvFcromweXMUAarw==" saltValue="O+RzkJihitGBhEPLLduayw==" spinCount="100000" sheet="1" selectLockedCells="1"/>
  <dataValidations count="1">
    <dataValidation type="list" allowBlank="1" showInputMessage="1" showErrorMessage="1" sqref="D3" xr:uid="{BE9E4439-D36E-463F-A720-AB0CDDFC1E8F}">
      <formula1>$D$12:$D$15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2626-9888-4DFC-897C-F5DA921BD2D8}">
  <dimension ref="A1:E13"/>
  <sheetViews>
    <sheetView workbookViewId="0">
      <selection activeCell="C10" sqref="C10"/>
    </sheetView>
  </sheetViews>
  <sheetFormatPr defaultColWidth="8.85546875" defaultRowHeight="30" customHeight="1" x14ac:dyDescent="0.25"/>
  <cols>
    <col min="2" max="2" width="31.7109375" bestFit="1" customWidth="1"/>
    <col min="3" max="3" width="13.28515625" customWidth="1"/>
  </cols>
  <sheetData>
    <row r="1" spans="1:5" ht="30" customHeight="1" thickBot="1" x14ac:dyDescent="0.4">
      <c r="A1" s="8" t="s">
        <v>73</v>
      </c>
    </row>
    <row r="2" spans="1:5" ht="30" customHeight="1" x14ac:dyDescent="0.25">
      <c r="B2" s="18" t="s">
        <v>23</v>
      </c>
      <c r="C2" s="26">
        <v>0</v>
      </c>
      <c r="E2" s="2"/>
    </row>
    <row r="3" spans="1:5" ht="30" customHeight="1" x14ac:dyDescent="0.25">
      <c r="B3" s="9" t="s">
        <v>4</v>
      </c>
      <c r="C3" s="25">
        <v>0</v>
      </c>
      <c r="E3" s="2"/>
    </row>
    <row r="4" spans="1:5" ht="30" customHeight="1" x14ac:dyDescent="0.25">
      <c r="B4" s="12" t="s">
        <v>5</v>
      </c>
      <c r="C4" s="21">
        <f>C2+C3</f>
        <v>0</v>
      </c>
      <c r="E4" s="2"/>
    </row>
    <row r="5" spans="1:5" ht="30" customHeight="1" x14ac:dyDescent="0.25">
      <c r="B5" s="9" t="s">
        <v>6</v>
      </c>
      <c r="C5" s="27">
        <v>12</v>
      </c>
      <c r="E5" s="2"/>
    </row>
    <row r="6" spans="1:5" ht="30" customHeight="1" x14ac:dyDescent="0.25">
      <c r="B6" s="12" t="s">
        <v>9</v>
      </c>
      <c r="C6" s="20">
        <f>C4/C5*12</f>
        <v>0</v>
      </c>
      <c r="E6" s="2"/>
    </row>
    <row r="7" spans="1:5" ht="30" customHeight="1" x14ac:dyDescent="0.25">
      <c r="B7" s="9" t="s">
        <v>24</v>
      </c>
      <c r="C7" s="25">
        <v>0</v>
      </c>
      <c r="E7" s="2"/>
    </row>
    <row r="8" spans="1:5" ht="30" customHeight="1" x14ac:dyDescent="0.25">
      <c r="B8" s="9" t="s">
        <v>4</v>
      </c>
      <c r="C8" s="25">
        <v>0</v>
      </c>
      <c r="E8" s="2"/>
    </row>
    <row r="9" spans="1:5" ht="30" customHeight="1" x14ac:dyDescent="0.25">
      <c r="B9" s="12" t="s">
        <v>7</v>
      </c>
      <c r="C9" s="21">
        <f>C7+C8</f>
        <v>0</v>
      </c>
      <c r="E9" s="2"/>
    </row>
    <row r="10" spans="1:5" ht="30" customHeight="1" x14ac:dyDescent="0.25">
      <c r="B10" s="9" t="s">
        <v>8</v>
      </c>
      <c r="C10" s="27">
        <v>12</v>
      </c>
      <c r="E10" s="2"/>
    </row>
    <row r="11" spans="1:5" ht="30" customHeight="1" thickBot="1" x14ac:dyDescent="0.3">
      <c r="B11" s="17" t="s">
        <v>10</v>
      </c>
      <c r="C11" s="22">
        <f>C9/C10*12</f>
        <v>0</v>
      </c>
      <c r="E11" s="2"/>
    </row>
    <row r="12" spans="1:5" ht="30" customHeight="1" x14ac:dyDescent="0.25">
      <c r="B12" s="15" t="s">
        <v>11</v>
      </c>
      <c r="C12" s="23">
        <f>(C6+C11)/2</f>
        <v>0</v>
      </c>
      <c r="E12" s="2"/>
    </row>
    <row r="13" spans="1:5" ht="30" customHeight="1" thickBot="1" x14ac:dyDescent="0.3">
      <c r="B13" s="16" t="s">
        <v>16</v>
      </c>
      <c r="C13" s="24">
        <f>C12/12</f>
        <v>0</v>
      </c>
      <c r="E13" s="2"/>
    </row>
  </sheetData>
  <sheetProtection algorithmName="SHA-512" hashValue="0WZzTDE84jJz2ry74Vig1sfmc/Z5y5rSbzF2HB3gRYoUTwkr2piR7G/yEXs8NB4MPbUdQG2TZGbyWNgHLCr23A==" saltValue="To8R3wTfAIlTJI+OekNKWA==" spinCount="100000" sheet="1" selectLockedCells="1"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3"/>
  <sheetViews>
    <sheetView workbookViewId="0">
      <selection activeCell="C8" sqref="C8"/>
    </sheetView>
  </sheetViews>
  <sheetFormatPr defaultColWidth="8.85546875" defaultRowHeight="30" customHeight="1" x14ac:dyDescent="0.25"/>
  <cols>
    <col min="2" max="2" width="31.7109375" bestFit="1" customWidth="1"/>
    <col min="3" max="3" width="13.28515625" customWidth="1"/>
  </cols>
  <sheetData>
    <row r="1" spans="1:5" ht="30" customHeight="1" thickBot="1" x14ac:dyDescent="0.4">
      <c r="A1" s="8" t="s">
        <v>75</v>
      </c>
    </row>
    <row r="2" spans="1:5" ht="30" customHeight="1" x14ac:dyDescent="0.25">
      <c r="B2" s="18" t="s">
        <v>23</v>
      </c>
      <c r="C2" s="26">
        <v>0</v>
      </c>
      <c r="E2" s="2"/>
    </row>
    <row r="3" spans="1:5" ht="30" customHeight="1" x14ac:dyDescent="0.25">
      <c r="B3" s="9" t="s">
        <v>4</v>
      </c>
      <c r="C3" s="25">
        <v>0</v>
      </c>
      <c r="E3" s="2"/>
    </row>
    <row r="4" spans="1:5" ht="30" customHeight="1" x14ac:dyDescent="0.25">
      <c r="B4" s="12" t="s">
        <v>5</v>
      </c>
      <c r="C4" s="21">
        <f>C2+C3</f>
        <v>0</v>
      </c>
      <c r="E4" s="2"/>
    </row>
    <row r="5" spans="1:5" ht="30" customHeight="1" x14ac:dyDescent="0.25">
      <c r="B5" s="9" t="s">
        <v>6</v>
      </c>
      <c r="C5" s="27">
        <v>12</v>
      </c>
      <c r="E5" s="2"/>
    </row>
    <row r="6" spans="1:5" ht="30" customHeight="1" x14ac:dyDescent="0.25">
      <c r="B6" s="12" t="s">
        <v>9</v>
      </c>
      <c r="C6" s="20">
        <f>C4/C5*12</f>
        <v>0</v>
      </c>
      <c r="E6" s="2"/>
    </row>
    <row r="7" spans="1:5" ht="30" customHeight="1" x14ac:dyDescent="0.25">
      <c r="B7" s="9" t="s">
        <v>24</v>
      </c>
      <c r="C7" s="25">
        <v>0</v>
      </c>
      <c r="E7" s="2"/>
    </row>
    <row r="8" spans="1:5" ht="30" customHeight="1" x14ac:dyDescent="0.25">
      <c r="B8" s="9" t="s">
        <v>4</v>
      </c>
      <c r="C8" s="25">
        <v>0</v>
      </c>
      <c r="E8" s="2"/>
    </row>
    <row r="9" spans="1:5" ht="30" customHeight="1" x14ac:dyDescent="0.25">
      <c r="B9" s="12" t="s">
        <v>7</v>
      </c>
      <c r="C9" s="21">
        <f>C7+C8</f>
        <v>0</v>
      </c>
      <c r="E9" s="2"/>
    </row>
    <row r="10" spans="1:5" ht="30" customHeight="1" x14ac:dyDescent="0.25">
      <c r="B10" s="9" t="s">
        <v>8</v>
      </c>
      <c r="C10" s="27">
        <v>12</v>
      </c>
      <c r="E10" s="2"/>
    </row>
    <row r="11" spans="1:5" ht="30" customHeight="1" thickBot="1" x14ac:dyDescent="0.3">
      <c r="B11" s="17" t="s">
        <v>10</v>
      </c>
      <c r="C11" s="22">
        <f>C9/C10*12</f>
        <v>0</v>
      </c>
      <c r="E11" s="2"/>
    </row>
    <row r="12" spans="1:5" ht="30" customHeight="1" x14ac:dyDescent="0.25">
      <c r="B12" s="15" t="s">
        <v>11</v>
      </c>
      <c r="C12" s="23">
        <f>(C6+C11)/2</f>
        <v>0</v>
      </c>
      <c r="E12" s="2"/>
    </row>
    <row r="13" spans="1:5" ht="30" customHeight="1" thickBot="1" x14ac:dyDescent="0.3">
      <c r="B13" s="16" t="s">
        <v>16</v>
      </c>
      <c r="C13" s="24">
        <f>C12/12</f>
        <v>0</v>
      </c>
      <c r="E13" s="2"/>
    </row>
  </sheetData>
  <sheetProtection algorithmName="SHA-512" hashValue="sIN8YHn4szSPPyfUjp6MWHxUVP8jN0/FoXVrMnwRu6OTjhl0Xh5FJz04tKX8/u5uEyY//ZPaCF5VBbZHhceQUA==" saltValue="rlPwOHUIiAi9WESE9mNbCQ==" spinCount="100000" sheet="1" selectLockedCell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D57DA9AF9F74EB7E98C0870ACE448" ma:contentTypeVersion="1" ma:contentTypeDescription="Create a new document." ma:contentTypeScope="" ma:versionID="803dc465d86c66825823574cbdb5dea2">
  <xsd:schema xmlns:xsd="http://www.w3.org/2001/XMLSchema" xmlns:xs="http://www.w3.org/2001/XMLSchema" xmlns:p="http://schemas.microsoft.com/office/2006/metadata/properties" xmlns:ns3="ff7e197c-bc10-44ed-9400-b5b76c90da1e" targetNamespace="http://schemas.microsoft.com/office/2006/metadata/properties" ma:root="true" ma:fieldsID="f7287e0a25eae51cf233eeabf6cfcb69" ns3:_="">
    <xsd:import namespace="ff7e197c-bc10-44ed-9400-b5b76c90da1e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7e197c-bc10-44ed-9400-b5b76c90da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6EF563-5D9A-47C2-BCF4-C3B192B1A2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FC507C-783B-4F75-BBB7-D19B860D0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7e197c-bc10-44ed-9400-b5b76c90da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7CE104-31B3-4326-8EFF-62EBF17500B6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f7e197c-bc10-44ed-9400-b5b76c90da1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Affordability</vt:lpstr>
      <vt:lpstr>Housing Cost</vt:lpstr>
      <vt:lpstr>Income Summary</vt:lpstr>
      <vt:lpstr>Salary 1</vt:lpstr>
      <vt:lpstr>Salary 2</vt:lpstr>
      <vt:lpstr>Salary 3</vt:lpstr>
      <vt:lpstr>Salary 4</vt:lpstr>
      <vt:lpstr>SE 1</vt:lpstr>
      <vt:lpstr>SE 2</vt:lpstr>
      <vt:lpstr>Other 1</vt:lpstr>
      <vt:lpstr>Housing_Cost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Americorp</dc:creator>
  <cp:lastModifiedBy>Dietrich Schmitz</cp:lastModifiedBy>
  <cp:lastPrinted>2022-04-12T04:25:59Z</cp:lastPrinted>
  <dcterms:created xsi:type="dcterms:W3CDTF">2013-09-17T19:49:52Z</dcterms:created>
  <dcterms:modified xsi:type="dcterms:W3CDTF">2022-09-02T18:15:26Z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0x010100229D57DA9AF9F74EB7E98C0870ACE448</vt:lpwstr>
  </property>
</Properties>
</file>